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tdsbbusshr\business_silo\FIN-SBA\Staff\F03 Financial Working Papers\33. Co-op Students Work\SGF and SNA Survey\2022-2023\"/>
    </mc:Choice>
  </mc:AlternateContent>
  <xr:revisionPtr revIDLastSave="0" documentId="13_ncr:1_{92A45F7A-9F8E-4E8F-ABCB-9B6E7942A449}" xr6:coauthVersionLast="47" xr6:coauthVersionMax="47" xr10:uidLastSave="{00000000-0000-0000-0000-000000000000}"/>
  <bookViews>
    <workbookView xWindow="-120" yWindow="-120" windowWidth="20730" windowHeight="11040" tabRatio="736" activeTab="2" xr2:uid="{00000000-000D-0000-FFFF-FFFF00000000}"/>
  </bookViews>
  <sheets>
    <sheet name="Instruction" sheetId="11" r:id="rId1"/>
    <sheet name="1. School Contact Information" sheetId="2" r:id="rId2"/>
    <sheet name="2. School Generated Funds" sheetId="3" r:id="rId3"/>
    <sheet name="3. School Needs Assessment" sheetId="6" r:id="rId4"/>
    <sheet name="Submission" sheetId="13" r:id="rId5"/>
    <sheet name=" " sheetId="12" r:id="rId6"/>
    <sheet name="Sheet4" sheetId="4" state="hidden" r:id="rId7"/>
    <sheet name="   " sheetId="10" r:id="rId8"/>
  </sheets>
  <definedNames>
    <definedName name="_xlnm._FilterDatabase" localSheetId="7" hidden="1">'   '!$A$1:$C$591</definedName>
    <definedName name="_xlnm.Print_Area" localSheetId="1">'1. School Contact Information'!$B$1:$C$31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 l="1"/>
  <c r="E13" i="3"/>
  <c r="E14" i="3"/>
  <c r="C10" i="2"/>
  <c r="C11" i="2"/>
  <c r="Y2" i="12" l="1"/>
  <c r="C12" i="2"/>
  <c r="E15" i="3" l="1"/>
  <c r="Z2" i="12" s="1"/>
  <c r="BS2" i="12"/>
  <c r="CJ2" i="12" l="1"/>
  <c r="CH2" i="12"/>
  <c r="CF2" i="12" l="1"/>
  <c r="CD2" i="12"/>
  <c r="CK2" i="12" l="1"/>
  <c r="CI2" i="12"/>
  <c r="CG2" i="12"/>
  <c r="CE2" i="12"/>
  <c r="CC2" i="12"/>
  <c r="BZ2" i="12"/>
  <c r="BX2" i="12"/>
  <c r="BV2" i="12"/>
  <c r="BT2" i="12"/>
  <c r="BR2" i="12"/>
  <c r="BO2" i="12"/>
  <c r="BM2" i="12"/>
  <c r="BK2" i="12"/>
  <c r="BI2" i="12"/>
  <c r="BG2" i="12"/>
  <c r="BE2" i="12"/>
  <c r="BC2" i="12"/>
  <c r="BA2" i="12"/>
  <c r="AW2" i="12"/>
  <c r="AY2" i="12"/>
  <c r="AT2" i="12"/>
  <c r="AR2" i="12"/>
  <c r="AQ2" i="12"/>
  <c r="AP2" i="12"/>
  <c r="AO2" i="12"/>
  <c r="AN2" i="12"/>
  <c r="AL2" i="12"/>
  <c r="AJ2" i="12"/>
  <c r="AH2" i="12"/>
  <c r="AF2" i="12"/>
  <c r="AD2" i="12"/>
  <c r="AB2" i="12"/>
  <c r="F21" i="6" l="1"/>
  <c r="G50" i="3"/>
  <c r="G32" i="3"/>
  <c r="K2" i="12" a="1"/>
  <c r="K2" i="12" s="1"/>
  <c r="CU2" i="12"/>
  <c r="DW2" i="12"/>
  <c r="DS2" i="12"/>
  <c r="DQ2" i="12"/>
  <c r="DP2" i="12"/>
  <c r="DD2" i="12"/>
  <c r="CX2" i="12"/>
  <c r="CW2" i="12"/>
  <c r="CV2" i="12"/>
  <c r="BY2" i="12" l="1"/>
  <c r="CB2" i="12"/>
  <c r="BW2" i="12"/>
  <c r="BU2" i="12"/>
  <c r="BQ2" i="12"/>
  <c r="BN2" i="12"/>
  <c r="BL2" i="12"/>
  <c r="BJ2" i="12"/>
  <c r="BH2" i="12"/>
  <c r="BF2" i="12"/>
  <c r="BD2" i="12"/>
  <c r="BB2" i="12"/>
  <c r="AZ2" i="12"/>
  <c r="AX2" i="12"/>
  <c r="AV2" i="12"/>
  <c r="AS2" i="12"/>
  <c r="AM2" i="12"/>
  <c r="AK2" i="12"/>
  <c r="AI2" i="12"/>
  <c r="AG2" i="12"/>
  <c r="AE2" i="12"/>
  <c r="AC2" i="12"/>
  <c r="AA2" i="12"/>
  <c r="F22" i="6" l="1"/>
  <c r="F27" i="6" l="1"/>
  <c r="DZ2" i="12" s="1"/>
  <c r="F28" i="6"/>
  <c r="O3" i="10" l="1"/>
  <c r="O4" i="10"/>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 r="O546" i="10"/>
  <c r="O547" i="10"/>
  <c r="O548" i="10"/>
  <c r="O549" i="10"/>
  <c r="O550" i="10"/>
  <c r="O551" i="10"/>
  <c r="O552" i="10"/>
  <c r="O553" i="10"/>
  <c r="O554" i="10"/>
  <c r="O555" i="10"/>
  <c r="O556" i="10"/>
  <c r="O557" i="10"/>
  <c r="O558" i="10"/>
  <c r="O559" i="10"/>
  <c r="O560" i="10"/>
  <c r="O561" i="10"/>
  <c r="O562" i="10"/>
  <c r="O563" i="10"/>
  <c r="O564" i="10"/>
  <c r="O565" i="10"/>
  <c r="O566" i="10"/>
  <c r="O567" i="10"/>
  <c r="O568" i="10"/>
  <c r="O569" i="10"/>
  <c r="O570" i="10"/>
  <c r="O571" i="10"/>
  <c r="O572" i="10"/>
  <c r="O573" i="10"/>
  <c r="O574" i="10"/>
  <c r="O575" i="10"/>
  <c r="O576" i="10"/>
  <c r="O577" i="10"/>
  <c r="O578" i="10"/>
  <c r="O579" i="10"/>
  <c r="O580" i="10"/>
  <c r="O2" i="10"/>
  <c r="A3" i="10" s="1"/>
  <c r="A586" i="10" l="1"/>
  <c r="A578" i="10"/>
  <c r="A570" i="10"/>
  <c r="A562" i="10"/>
  <c r="A554" i="10"/>
  <c r="A546" i="10"/>
  <c r="A538" i="10"/>
  <c r="A530" i="10"/>
  <c r="A522" i="10"/>
  <c r="A514" i="10"/>
  <c r="A506" i="10"/>
  <c r="A498" i="10"/>
  <c r="A490" i="10"/>
  <c r="A482" i="10"/>
  <c r="A474" i="10"/>
  <c r="A466" i="10"/>
  <c r="A458" i="10"/>
  <c r="A450" i="10"/>
  <c r="A442" i="10"/>
  <c r="A434" i="10"/>
  <c r="A426" i="10"/>
  <c r="A418" i="10"/>
  <c r="A410" i="10"/>
  <c r="A402" i="10"/>
  <c r="A394" i="10"/>
  <c r="A386" i="10"/>
  <c r="A378" i="10"/>
  <c r="A370" i="10"/>
  <c r="A362" i="10"/>
  <c r="A354" i="10"/>
  <c r="A346" i="10"/>
  <c r="A338" i="10"/>
  <c r="A330" i="10"/>
  <c r="A322" i="10"/>
  <c r="A314" i="10"/>
  <c r="A306" i="10"/>
  <c r="A298" i="10"/>
  <c r="A290" i="10"/>
  <c r="A282" i="10"/>
  <c r="A274" i="10"/>
  <c r="A266" i="10"/>
  <c r="A258" i="10"/>
  <c r="A250" i="10"/>
  <c r="A242" i="10"/>
  <c r="A234" i="10"/>
  <c r="A226" i="10"/>
  <c r="A218" i="10"/>
  <c r="A210" i="10"/>
  <c r="A202" i="10"/>
  <c r="A194" i="10"/>
  <c r="A186" i="10"/>
  <c r="A178" i="10"/>
  <c r="A170" i="10"/>
  <c r="A162" i="10"/>
  <c r="A154" i="10"/>
  <c r="A146" i="10"/>
  <c r="A138" i="10"/>
  <c r="A130" i="10"/>
  <c r="A122" i="10"/>
  <c r="A114" i="10"/>
  <c r="A106" i="10"/>
  <c r="A98" i="10"/>
  <c r="A90" i="10"/>
  <c r="A82" i="10"/>
  <c r="A74" i="10"/>
  <c r="A66" i="10"/>
  <c r="A58" i="10"/>
  <c r="A50" i="10"/>
  <c r="A42" i="10"/>
  <c r="A34" i="10"/>
  <c r="A26" i="10"/>
  <c r="A18" i="10"/>
  <c r="A10" i="10"/>
  <c r="A585" i="10"/>
  <c r="A577" i="10"/>
  <c r="A569" i="10"/>
  <c r="A561" i="10"/>
  <c r="A553" i="10"/>
  <c r="A545" i="10"/>
  <c r="A537" i="10"/>
  <c r="A529" i="10"/>
  <c r="A521" i="10"/>
  <c r="A513" i="10"/>
  <c r="A505" i="10"/>
  <c r="A497" i="10"/>
  <c r="A489" i="10"/>
  <c r="A481" i="10"/>
  <c r="A473" i="10"/>
  <c r="A465" i="10"/>
  <c r="A457" i="10"/>
  <c r="A449" i="10"/>
  <c r="A441" i="10"/>
  <c r="A433" i="10"/>
  <c r="A425" i="10"/>
  <c r="A417" i="10"/>
  <c r="A409" i="10"/>
  <c r="A401" i="10"/>
  <c r="A393" i="10"/>
  <c r="A385" i="10"/>
  <c r="A377" i="10"/>
  <c r="A369" i="10"/>
  <c r="A361" i="10"/>
  <c r="A353" i="10"/>
  <c r="A345" i="10"/>
  <c r="A337" i="10"/>
  <c r="A329" i="10"/>
  <c r="A321" i="10"/>
  <c r="A313" i="10"/>
  <c r="A305" i="10"/>
  <c r="A297" i="10"/>
  <c r="A289" i="10"/>
  <c r="A281" i="10"/>
  <c r="A273" i="10"/>
  <c r="A265" i="10"/>
  <c r="A257" i="10"/>
  <c r="A249" i="10"/>
  <c r="A241" i="10"/>
  <c r="A233" i="10"/>
  <c r="A225" i="10"/>
  <c r="A217" i="10"/>
  <c r="A209" i="10"/>
  <c r="A201" i="10"/>
  <c r="A193" i="10"/>
  <c r="A185" i="10"/>
  <c r="A177" i="10"/>
  <c r="A169" i="10"/>
  <c r="A161" i="10"/>
  <c r="A153" i="10"/>
  <c r="A145" i="10"/>
  <c r="A137" i="10"/>
  <c r="A129" i="10"/>
  <c r="A121" i="10"/>
  <c r="A113" i="10"/>
  <c r="A105" i="10"/>
  <c r="A97" i="10"/>
  <c r="A89" i="10"/>
  <c r="A81" i="10"/>
  <c r="A73" i="10"/>
  <c r="A65" i="10"/>
  <c r="A57" i="10"/>
  <c r="A49" i="10"/>
  <c r="A41" i="10"/>
  <c r="A33" i="10"/>
  <c r="A25" i="10"/>
  <c r="A17" i="10"/>
  <c r="A9" i="10"/>
  <c r="A584" i="10"/>
  <c r="A576" i="10"/>
  <c r="A568" i="10"/>
  <c r="A560" i="10"/>
  <c r="A552" i="10"/>
  <c r="A544" i="10"/>
  <c r="A536" i="10"/>
  <c r="A528" i="10"/>
  <c r="A520" i="10"/>
  <c r="A512" i="10"/>
  <c r="A504" i="10"/>
  <c r="A496" i="10"/>
  <c r="A488" i="10"/>
  <c r="A480" i="10"/>
  <c r="A472" i="10"/>
  <c r="A464" i="10"/>
  <c r="A456" i="10"/>
  <c r="A448" i="10"/>
  <c r="A440" i="10"/>
  <c r="A432" i="10"/>
  <c r="A424" i="10"/>
  <c r="A416" i="10"/>
  <c r="A408" i="10"/>
  <c r="A400" i="10"/>
  <c r="A392" i="10"/>
  <c r="A384" i="10"/>
  <c r="A376" i="10"/>
  <c r="A368" i="10"/>
  <c r="A360" i="10"/>
  <c r="A352" i="10"/>
  <c r="A344" i="10"/>
  <c r="A336" i="10"/>
  <c r="A328" i="10"/>
  <c r="A320" i="10"/>
  <c r="A312" i="10"/>
  <c r="A304" i="10"/>
  <c r="A296" i="10"/>
  <c r="A288" i="10"/>
  <c r="A280" i="10"/>
  <c r="A272" i="10"/>
  <c r="A264" i="10"/>
  <c r="A256" i="10"/>
  <c r="A248" i="10"/>
  <c r="A240" i="10"/>
  <c r="A232" i="10"/>
  <c r="A224" i="10"/>
  <c r="A216" i="10"/>
  <c r="A208" i="10"/>
  <c r="A200" i="10"/>
  <c r="A192" i="10"/>
  <c r="A184" i="10"/>
  <c r="A176" i="10"/>
  <c r="A168" i="10"/>
  <c r="A160" i="10"/>
  <c r="A152" i="10"/>
  <c r="A144" i="10"/>
  <c r="A136" i="10"/>
  <c r="A128" i="10"/>
  <c r="A120" i="10"/>
  <c r="A112" i="10"/>
  <c r="A104" i="10"/>
  <c r="A96" i="10"/>
  <c r="A88" i="10"/>
  <c r="A80" i="10"/>
  <c r="A72" i="10"/>
  <c r="A64" i="10"/>
  <c r="A56" i="10"/>
  <c r="A48" i="10"/>
  <c r="A40" i="10"/>
  <c r="A32" i="10"/>
  <c r="A24" i="10"/>
  <c r="A16" i="10"/>
  <c r="A8" i="10"/>
  <c r="A583" i="10"/>
  <c r="A575" i="10"/>
  <c r="A567" i="10"/>
  <c r="A559" i="10"/>
  <c r="A551" i="10"/>
  <c r="A543" i="10"/>
  <c r="A535" i="10"/>
  <c r="A527" i="10"/>
  <c r="A519" i="10"/>
  <c r="A511" i="10"/>
  <c r="A503" i="10"/>
  <c r="A495" i="10"/>
  <c r="A487" i="10"/>
  <c r="A479" i="10"/>
  <c r="A471" i="10"/>
  <c r="A463" i="10"/>
  <c r="A455" i="10"/>
  <c r="A447" i="10"/>
  <c r="A439" i="10"/>
  <c r="A431" i="10"/>
  <c r="A423" i="10"/>
  <c r="A415" i="10"/>
  <c r="A407" i="10"/>
  <c r="A399" i="10"/>
  <c r="A391" i="10"/>
  <c r="A383" i="10"/>
  <c r="A375" i="10"/>
  <c r="A367" i="10"/>
  <c r="A359" i="10"/>
  <c r="A351" i="10"/>
  <c r="A343" i="10"/>
  <c r="A335" i="10"/>
  <c r="A327" i="10"/>
  <c r="A319" i="10"/>
  <c r="A311" i="10"/>
  <c r="A303" i="10"/>
  <c r="A295" i="10"/>
  <c r="A287" i="10"/>
  <c r="A279" i="10"/>
  <c r="A271" i="10"/>
  <c r="A263" i="10"/>
  <c r="A255" i="10"/>
  <c r="A247" i="10"/>
  <c r="A239" i="10"/>
  <c r="A231" i="10"/>
  <c r="A223" i="10"/>
  <c r="A215" i="10"/>
  <c r="A207" i="10"/>
  <c r="A199" i="10"/>
  <c r="A191" i="10"/>
  <c r="A183" i="10"/>
  <c r="A175" i="10"/>
  <c r="A167" i="10"/>
  <c r="A159" i="10"/>
  <c r="A151" i="10"/>
  <c r="A143" i="10"/>
  <c r="A135" i="10"/>
  <c r="A127" i="10"/>
  <c r="A119" i="10"/>
  <c r="A111" i="10"/>
  <c r="A103" i="10"/>
  <c r="A95" i="10"/>
  <c r="A87" i="10"/>
  <c r="A79" i="10"/>
  <c r="A71" i="10"/>
  <c r="A63" i="10"/>
  <c r="A55" i="10"/>
  <c r="A47" i="10"/>
  <c r="A39" i="10"/>
  <c r="A31" i="10"/>
  <c r="A23" i="10"/>
  <c r="A15" i="10"/>
  <c r="A7" i="10"/>
  <c r="A2" i="10"/>
  <c r="A582" i="10"/>
  <c r="A574" i="10"/>
  <c r="A566" i="10"/>
  <c r="A558" i="10"/>
  <c r="A550" i="10"/>
  <c r="A542" i="10"/>
  <c r="A534" i="10"/>
  <c r="A526" i="10"/>
  <c r="A518" i="10"/>
  <c r="A510" i="10"/>
  <c r="A502" i="10"/>
  <c r="A494" i="10"/>
  <c r="A486" i="10"/>
  <c r="A478" i="10"/>
  <c r="A470" i="10"/>
  <c r="A462" i="10"/>
  <c r="A454" i="10"/>
  <c r="A446" i="10"/>
  <c r="A438" i="10"/>
  <c r="A430" i="10"/>
  <c r="A422" i="10"/>
  <c r="A414" i="10"/>
  <c r="A406" i="10"/>
  <c r="A398" i="10"/>
  <c r="A390" i="10"/>
  <c r="A382" i="10"/>
  <c r="A374" i="10"/>
  <c r="A366" i="10"/>
  <c r="A358" i="10"/>
  <c r="A350" i="10"/>
  <c r="A342" i="10"/>
  <c r="A334" i="10"/>
  <c r="A326" i="10"/>
  <c r="A318" i="10"/>
  <c r="A310" i="10"/>
  <c r="A302" i="10"/>
  <c r="A294" i="10"/>
  <c r="A286" i="10"/>
  <c r="A278" i="10"/>
  <c r="A270" i="10"/>
  <c r="A262" i="10"/>
  <c r="A254" i="10"/>
  <c r="A246" i="10"/>
  <c r="A238" i="10"/>
  <c r="A230" i="10"/>
  <c r="A222" i="10"/>
  <c r="A214" i="10"/>
  <c r="A206" i="10"/>
  <c r="A198" i="10"/>
  <c r="A190" i="10"/>
  <c r="A182" i="10"/>
  <c r="A174" i="10"/>
  <c r="A166" i="10"/>
  <c r="A158" i="10"/>
  <c r="A150" i="10"/>
  <c r="A142" i="10"/>
  <c r="A134" i="10"/>
  <c r="A126" i="10"/>
  <c r="A118" i="10"/>
  <c r="A110" i="10"/>
  <c r="A102" i="10"/>
  <c r="A94" i="10"/>
  <c r="A86" i="10"/>
  <c r="A78" i="10"/>
  <c r="A70" i="10"/>
  <c r="A62" i="10"/>
  <c r="A54" i="10"/>
  <c r="A46" i="10"/>
  <c r="A38" i="10"/>
  <c r="A30" i="10"/>
  <c r="A22" i="10"/>
  <c r="A14" i="10"/>
  <c r="A6" i="10"/>
  <c r="A589" i="10"/>
  <c r="A581" i="10"/>
  <c r="A573" i="10"/>
  <c r="A565" i="10"/>
  <c r="A557" i="10"/>
  <c r="A549" i="10"/>
  <c r="A541" i="10"/>
  <c r="A533" i="10"/>
  <c r="A525" i="10"/>
  <c r="A517" i="10"/>
  <c r="A509" i="10"/>
  <c r="A501" i="10"/>
  <c r="A493" i="10"/>
  <c r="A485" i="10"/>
  <c r="A477" i="10"/>
  <c r="A469" i="10"/>
  <c r="A461" i="10"/>
  <c r="A453" i="10"/>
  <c r="A445" i="10"/>
  <c r="A437" i="10"/>
  <c r="A429" i="10"/>
  <c r="A421" i="10"/>
  <c r="A413" i="10"/>
  <c r="A405" i="10"/>
  <c r="A397" i="10"/>
  <c r="A389" i="10"/>
  <c r="A381" i="10"/>
  <c r="A373" i="10"/>
  <c r="A365" i="10"/>
  <c r="A357" i="10"/>
  <c r="A349" i="10"/>
  <c r="A341" i="10"/>
  <c r="A333" i="10"/>
  <c r="A325" i="10"/>
  <c r="A317" i="10"/>
  <c r="A309" i="10"/>
  <c r="A301" i="10"/>
  <c r="A293" i="10"/>
  <c r="A285" i="10"/>
  <c r="A277" i="10"/>
  <c r="A269" i="10"/>
  <c r="A261" i="10"/>
  <c r="A253" i="10"/>
  <c r="A245" i="10"/>
  <c r="A237" i="10"/>
  <c r="A229" i="10"/>
  <c r="A221" i="10"/>
  <c r="A213" i="10"/>
  <c r="A205" i="10"/>
  <c r="A197" i="10"/>
  <c r="A189" i="10"/>
  <c r="A181" i="10"/>
  <c r="A173" i="10"/>
  <c r="A165" i="10"/>
  <c r="A157" i="10"/>
  <c r="A149" i="10"/>
  <c r="A141" i="10"/>
  <c r="A133" i="10"/>
  <c r="A125" i="10"/>
  <c r="A117" i="10"/>
  <c r="A109" i="10"/>
  <c r="A101" i="10"/>
  <c r="A93" i="10"/>
  <c r="A85" i="10"/>
  <c r="A77" i="10"/>
  <c r="A69" i="10"/>
  <c r="A61" i="10"/>
  <c r="A53" i="10"/>
  <c r="A45" i="10"/>
  <c r="A37" i="10"/>
  <c r="A29" i="10"/>
  <c r="A21" i="10"/>
  <c r="A13" i="10"/>
  <c r="A5" i="10"/>
  <c r="A588" i="10"/>
  <c r="A580" i="10"/>
  <c r="A572" i="10"/>
  <c r="A564" i="10"/>
  <c r="A556" i="10"/>
  <c r="A548" i="10"/>
  <c r="A540" i="10"/>
  <c r="A532" i="10"/>
  <c r="A524" i="10"/>
  <c r="A516" i="10"/>
  <c r="A508" i="10"/>
  <c r="A500" i="10"/>
  <c r="A492" i="10"/>
  <c r="A484" i="10"/>
  <c r="A476" i="10"/>
  <c r="A468" i="10"/>
  <c r="A460" i="10"/>
  <c r="A452" i="10"/>
  <c r="A444" i="10"/>
  <c r="A436" i="10"/>
  <c r="A428" i="10"/>
  <c r="A420" i="10"/>
  <c r="A412" i="10"/>
  <c r="A404" i="10"/>
  <c r="A396" i="10"/>
  <c r="A388" i="10"/>
  <c r="A380" i="10"/>
  <c r="A372" i="10"/>
  <c r="A364" i="10"/>
  <c r="A356" i="10"/>
  <c r="A348" i="10"/>
  <c r="A340" i="10"/>
  <c r="A332" i="10"/>
  <c r="A324" i="10"/>
  <c r="A316" i="10"/>
  <c r="A308" i="10"/>
  <c r="A300" i="10"/>
  <c r="A292" i="10"/>
  <c r="A284" i="10"/>
  <c r="A276" i="10"/>
  <c r="A268" i="10"/>
  <c r="A260" i="10"/>
  <c r="A252" i="10"/>
  <c r="A244" i="10"/>
  <c r="A236" i="10"/>
  <c r="A228" i="10"/>
  <c r="A220" i="10"/>
  <c r="A212" i="10"/>
  <c r="A204" i="10"/>
  <c r="A196" i="10"/>
  <c r="A188" i="10"/>
  <c r="A180" i="10"/>
  <c r="A172" i="10"/>
  <c r="A164" i="10"/>
  <c r="A156" i="10"/>
  <c r="A148" i="10"/>
  <c r="A140" i="10"/>
  <c r="A132" i="10"/>
  <c r="A124" i="10"/>
  <c r="A116" i="10"/>
  <c r="A108" i="10"/>
  <c r="A100" i="10"/>
  <c r="A92" i="10"/>
  <c r="A84" i="10"/>
  <c r="A76" i="10"/>
  <c r="A68" i="10"/>
  <c r="A60" i="10"/>
  <c r="A52" i="10"/>
  <c r="A44" i="10"/>
  <c r="A36" i="10"/>
  <c r="A28" i="10"/>
  <c r="A20" i="10"/>
  <c r="A12" i="10"/>
  <c r="A4" i="10"/>
  <c r="A587" i="10"/>
  <c r="A579" i="10"/>
  <c r="A571" i="10"/>
  <c r="A563" i="10"/>
  <c r="A555" i="10"/>
  <c r="A547" i="10"/>
  <c r="A539" i="10"/>
  <c r="A531" i="10"/>
  <c r="A523" i="10"/>
  <c r="A515" i="10"/>
  <c r="A507" i="10"/>
  <c r="A499" i="10"/>
  <c r="A491" i="10"/>
  <c r="A483" i="10"/>
  <c r="A475" i="10"/>
  <c r="A467" i="10"/>
  <c r="A459" i="10"/>
  <c r="A451" i="10"/>
  <c r="A443" i="10"/>
  <c r="A435" i="10"/>
  <c r="A427" i="10"/>
  <c r="A419" i="10"/>
  <c r="A411" i="10"/>
  <c r="A403" i="10"/>
  <c r="A395" i="10"/>
  <c r="A387" i="10"/>
  <c r="A379" i="10"/>
  <c r="A371" i="10"/>
  <c r="A363" i="10"/>
  <c r="A355" i="10"/>
  <c r="A347" i="10"/>
  <c r="A339" i="10"/>
  <c r="A331" i="10"/>
  <c r="A323" i="10"/>
  <c r="A315" i="10"/>
  <c r="A307" i="10"/>
  <c r="A299" i="10"/>
  <c r="A291" i="10"/>
  <c r="A283" i="10"/>
  <c r="A275" i="10"/>
  <c r="A267" i="10"/>
  <c r="A259" i="10"/>
  <c r="A251" i="10"/>
  <c r="A243" i="10"/>
  <c r="A235" i="10"/>
  <c r="A227" i="10"/>
  <c r="A219" i="10"/>
  <c r="A211" i="10"/>
  <c r="A203" i="10"/>
  <c r="A195" i="10"/>
  <c r="A187" i="10"/>
  <c r="A179" i="10"/>
  <c r="A171" i="10"/>
  <c r="A163" i="10"/>
  <c r="A155" i="10"/>
  <c r="A147" i="10"/>
  <c r="A139" i="10"/>
  <c r="A131" i="10"/>
  <c r="A123" i="10"/>
  <c r="A115" i="10"/>
  <c r="A107" i="10"/>
  <c r="A99" i="10"/>
  <c r="A91" i="10"/>
  <c r="A83" i="10"/>
  <c r="A75" i="10"/>
  <c r="A67" i="10"/>
  <c r="A59" i="10"/>
  <c r="A51" i="10"/>
  <c r="A43" i="10"/>
  <c r="A35" i="10"/>
  <c r="A27" i="10"/>
  <c r="A19" i="10"/>
  <c r="A11" i="10"/>
  <c r="A2" i="12"/>
  <c r="B2" i="12"/>
  <c r="C2" i="12"/>
  <c r="D2" i="12"/>
  <c r="E2" i="12"/>
  <c r="F2" i="12"/>
  <c r="G2" i="12"/>
  <c r="H2" i="12"/>
  <c r="I2" i="12"/>
  <c r="L2" i="12"/>
  <c r="M2" i="12"/>
  <c r="N2" i="12"/>
  <c r="O2" i="12"/>
  <c r="P2" i="12"/>
  <c r="Q2" i="12"/>
  <c r="R2" i="12"/>
  <c r="S2" i="12"/>
  <c r="T2" i="12"/>
  <c r="U2" i="12"/>
  <c r="V2" i="12"/>
  <c r="W2" i="12"/>
  <c r="X2" i="12"/>
  <c r="CM2" i="12"/>
  <c r="CN2" i="12"/>
  <c r="CO2" i="12"/>
  <c r="CP2" i="12"/>
  <c r="CQ2" i="12"/>
  <c r="CR2" i="12"/>
  <c r="CS2" i="12"/>
  <c r="CT2" i="12"/>
  <c r="CY2" i="12"/>
  <c r="CZ2" i="12"/>
  <c r="DA2" i="12"/>
  <c r="DB2" i="12"/>
  <c r="DC2" i="12"/>
  <c r="DE2" i="12"/>
  <c r="DF2" i="12"/>
  <c r="DG2" i="12"/>
  <c r="DH2" i="12"/>
  <c r="DI2" i="12"/>
  <c r="DJ2" i="12"/>
  <c r="DK2" i="12"/>
  <c r="DL2" i="12"/>
  <c r="DM2" i="12"/>
  <c r="DN2" i="12"/>
  <c r="DO2" i="12"/>
  <c r="J2" i="12" l="1"/>
  <c r="G66" i="3"/>
  <c r="CL2" i="12" s="1"/>
  <c r="F1" i="3" l="1"/>
  <c r="F1" i="6"/>
  <c r="B1" i="6"/>
  <c r="E47" i="6" l="1"/>
  <c r="E46" i="6"/>
  <c r="E49" i="6" l="1"/>
  <c r="E45" i="6"/>
  <c r="E48" i="6"/>
  <c r="E44" i="6"/>
  <c r="F17" i="6"/>
  <c r="DR2" i="12" s="1"/>
  <c r="E50" i="6" l="1"/>
  <c r="EE2" i="12" s="1"/>
  <c r="F18" i="6" l="1"/>
  <c r="DT2" i="12" s="1"/>
  <c r="F38" i="6" l="1"/>
  <c r="F37" i="6"/>
  <c r="F36" i="6"/>
  <c r="F35" i="6"/>
  <c r="F34" i="6"/>
  <c r="F32" i="6"/>
  <c r="F31" i="6"/>
  <c r="F30" i="6"/>
  <c r="EB2" i="12" s="1"/>
  <c r="F25" i="6"/>
  <c r="DX2" i="12" s="1"/>
  <c r="F24" i="6"/>
  <c r="F23" i="6"/>
  <c r="F20" i="6"/>
  <c r="ED2" i="12" l="1"/>
  <c r="F39" i="6"/>
  <c r="E52" i="6" s="1"/>
  <c r="EF2" i="12" s="1"/>
  <c r="DV2" i="12"/>
  <c r="B1" i="3"/>
  <c r="BP2" i="12" l="1"/>
  <c r="AU2" i="12"/>
  <c r="G6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<sst xmlns="http://schemas.openxmlformats.org/spreadsheetml/2006/main" count="3325" uniqueCount="1295">
  <si>
    <t>1)</t>
  </si>
  <si>
    <t>Q: When is this plan due?</t>
  </si>
  <si>
    <t>2)</t>
  </si>
  <si>
    <t>Q:  Do all schools need to submit a plan?</t>
  </si>
  <si>
    <t>3)</t>
  </si>
  <si>
    <t>Q:  Our school has an active School Council.  Do they have to submit their own plan?</t>
  </si>
  <si>
    <t>A:  The Principal may choose to consolidate the non-board and School Council plans into one online form submission, or request their School Council Chair or Treasurer to complete their own plan through this online form, on behalf of their School Council.</t>
  </si>
  <si>
    <t>4)</t>
  </si>
  <si>
    <t>Q:  What is this information used for?</t>
  </si>
  <si>
    <t>5)</t>
  </si>
  <si>
    <t xml:space="preserve">Q: What information do you require?  </t>
  </si>
  <si>
    <t>A: This form contains 3 sections:</t>
  </si>
  <si>
    <t>6)</t>
  </si>
  <si>
    <t>Q: I have a question, who can I contact?</t>
  </si>
  <si>
    <t>Thank you.</t>
  </si>
  <si>
    <t>Enter your First Name</t>
  </si>
  <si>
    <t>Enter your Last Name</t>
  </si>
  <si>
    <t>Principal's Name (First, Last)</t>
  </si>
  <si>
    <t>Cost Centre # (00## or ####)</t>
  </si>
  <si>
    <t xml:space="preserve">           School Council?</t>
  </si>
  <si>
    <t xml:space="preserve">           Home &amp; School Association?</t>
  </si>
  <si>
    <t xml:space="preserve">           School Council which operates as an external charity with CRA ?</t>
  </si>
  <si>
    <t>School Council Chair (First, Last)</t>
  </si>
  <si>
    <t>Email</t>
  </si>
  <si>
    <t>Phone Number (###) ###-####</t>
  </si>
  <si>
    <t>School Council Treasurer (First, Last)</t>
  </si>
  <si>
    <t>School Council Bank Account #</t>
  </si>
  <si>
    <t>Use of Prior Year Surplus Funds</t>
  </si>
  <si>
    <t xml:space="preserve">When will these funds be spent? </t>
  </si>
  <si>
    <t>Estimated Amount ($)</t>
  </si>
  <si>
    <t>Purpose (What will your school spend the prior year's non-board or school council surplus on?)</t>
  </si>
  <si>
    <t>(MM/YYYY)</t>
  </si>
  <si>
    <t>Estimated Total (This should equal prior year ending balance)</t>
  </si>
  <si>
    <t>Purpose (Please describe how the funds will be raised)</t>
  </si>
  <si>
    <t>Timeline (MM/YYYY)</t>
  </si>
  <si>
    <t>Estimated Total</t>
  </si>
  <si>
    <t>Purpose (Please describe what the funds will be spent on)</t>
  </si>
  <si>
    <t xml:space="preserve">Ending Balance </t>
  </si>
  <si>
    <t>Please choose from the drop-down menu below</t>
  </si>
  <si>
    <t>If yes, and if there is a school you would like to designate the funds to, please record the name below. If left blank, TDSB will designate a school.</t>
  </si>
  <si>
    <t>Initiatives</t>
  </si>
  <si>
    <t>http://www.tdsb.on.ca/Community/How-to-Get-Involved/Fundraising/Fundraising-Guide</t>
  </si>
  <si>
    <t xml:space="preserve">Activities </t>
  </si>
  <si>
    <t>Bingo</t>
  </si>
  <si>
    <t>Fun Fair</t>
  </si>
  <si>
    <t>Move-a-thon</t>
  </si>
  <si>
    <t>Movie Night</t>
  </si>
  <si>
    <t>Raffles/Lottery</t>
  </si>
  <si>
    <t>Silent Auction</t>
  </si>
  <si>
    <t>Sale of Products</t>
  </si>
  <si>
    <t>Special Events (Education Event, Health &amp; Wellness, etc.)</t>
  </si>
  <si>
    <t>Sporting Activity</t>
  </si>
  <si>
    <t>Specify other fundraising activities below:</t>
  </si>
  <si>
    <t>Principal's Signature:</t>
  </si>
  <si>
    <t>Book Fair</t>
  </si>
  <si>
    <t>Charity Fundraising</t>
  </si>
  <si>
    <t>Excursions</t>
  </si>
  <si>
    <t>Fundraising</t>
  </si>
  <si>
    <t>Graduation</t>
  </si>
  <si>
    <t>Move-A-Thon</t>
  </si>
  <si>
    <t>Musical</t>
  </si>
  <si>
    <t>Other</t>
  </si>
  <si>
    <t>Will your school need the initiatives listed below? Select Yes or No</t>
  </si>
  <si>
    <t>Rank the following initiatives based on importance to your school community, 1 as least important and 5 as most important.</t>
  </si>
  <si>
    <t>Rank initiatives based on 
importance below using the drop-down menu</t>
  </si>
  <si>
    <t>Approximate # Units Needed</t>
  </si>
  <si>
    <t>Approximate $ Value/Unit Needed</t>
  </si>
  <si>
    <t>Total Value</t>
  </si>
  <si>
    <t>a) Benches</t>
  </si>
  <si>
    <t xml:space="preserve">b) Landscaping/Grounds Restoration </t>
  </si>
  <si>
    <t>c) Recess Equipment</t>
  </si>
  <si>
    <t>d) Sports Related Upgrades</t>
  </si>
  <si>
    <t>e) Tree Planting</t>
  </si>
  <si>
    <t xml:space="preserve">     a) Chromebook</t>
  </si>
  <si>
    <t xml:space="preserve">     b) iPad</t>
  </si>
  <si>
    <t xml:space="preserve">     c) Laptop</t>
  </si>
  <si>
    <t xml:space="preserve">      a) Boots</t>
  </si>
  <si>
    <t xml:space="preserve">      b) Hat</t>
  </si>
  <si>
    <t xml:space="preserve">      c) Mitts/Gloves</t>
  </si>
  <si>
    <t xml:space="preserve">      d) Snowpants</t>
  </si>
  <si>
    <t xml:space="preserve">      e) Winter Coat</t>
  </si>
  <si>
    <t>Total</t>
  </si>
  <si>
    <t>Specify Other Needs (If none, please leave it blank)</t>
  </si>
  <si>
    <t>Please Provide Description</t>
  </si>
  <si>
    <t>Grand Total</t>
  </si>
  <si>
    <t>A Y Jackson Secondary School</t>
  </si>
  <si>
    <t xml:space="preserve">Principal </t>
  </si>
  <si>
    <t>Adam Beck Public School</t>
  </si>
  <si>
    <t>Vice Principal</t>
  </si>
  <si>
    <t>Africentric Alternative School</t>
  </si>
  <si>
    <t>School Office Staff/Teacher</t>
  </si>
  <si>
    <t>Agincourt Collegiate Institute</t>
  </si>
  <si>
    <t>School Council Chair / Co-Chair</t>
  </si>
  <si>
    <t>Agincourt Junior Public School</t>
  </si>
  <si>
    <t>School Council Treasurer</t>
  </si>
  <si>
    <t>Agnes Macphail Public School</t>
  </si>
  <si>
    <t>School Council Member</t>
  </si>
  <si>
    <t>Albert Campbell Collegiate Institute</t>
  </si>
  <si>
    <t>Albion Heights Junior Middle School</t>
  </si>
  <si>
    <t>Alexander Muir/Gladstone Ave Public Sch</t>
  </si>
  <si>
    <t>Alexander Stirling Public School</t>
  </si>
  <si>
    <t>Alexmuir Public School</t>
  </si>
  <si>
    <t>Allenby Public School</t>
  </si>
  <si>
    <t>ALPHA Alternative Junior School</t>
  </si>
  <si>
    <t>ALPHA II Alternative School</t>
  </si>
  <si>
    <t>Alternative Scarborough Edn (ASE 1)</t>
  </si>
  <si>
    <t>Alvin Curling Public School</t>
  </si>
  <si>
    <t>Learning Network 7 - Helen Fisher</t>
  </si>
  <si>
    <t>Amesbury Middle School</t>
  </si>
  <si>
    <t>Ancaster Road Public School</t>
  </si>
  <si>
    <t>Annette Street Public School</t>
  </si>
  <si>
    <t>Anson Park Public School</t>
  </si>
  <si>
    <t>Anson S Taylor Public School</t>
  </si>
  <si>
    <t>Arbor Glen Public School</t>
  </si>
  <si>
    <t>Armour Heights Public School</t>
  </si>
  <si>
    <t>Avondale Elementary Alternative School</t>
  </si>
  <si>
    <t>Avondale Public School</t>
  </si>
  <si>
    <t>Learning Network 18 - Liz Holder</t>
  </si>
  <si>
    <t>Avondale Secondary Alternative School</t>
  </si>
  <si>
    <t>Learning Network 19 - Debbie Donsky</t>
  </si>
  <si>
    <t>Bala Avenue Community School</t>
  </si>
  <si>
    <t>Balmy Beach Community School</t>
  </si>
  <si>
    <t>Banting &amp; Best Public School</t>
  </si>
  <si>
    <t>Baycrest Public School</t>
  </si>
  <si>
    <t>Bayview Middle School</t>
  </si>
  <si>
    <t>Beaches Alternative School</t>
  </si>
  <si>
    <t>Beaumonde Heights Junior Middle School</t>
  </si>
  <si>
    <t>Bedford Park Public School</t>
  </si>
  <si>
    <t>Bellmere Public School</t>
  </si>
  <si>
    <t>Ben Heppner Vocal Music Academy</t>
  </si>
  <si>
    <t>Bendale Public School</t>
  </si>
  <si>
    <t>N/A - I don't know my Learning Network</t>
  </si>
  <si>
    <t>Bennington Heights Public School</t>
  </si>
  <si>
    <t>Berner Trail Public School</t>
  </si>
  <si>
    <t>Bessborough Drive E &amp; MS</t>
  </si>
  <si>
    <t>LC 1</t>
  </si>
  <si>
    <t>Beverley Heights Middle School</t>
  </si>
  <si>
    <t>LC 2</t>
  </si>
  <si>
    <t>Beverley Public School</t>
  </si>
  <si>
    <t>LC 3</t>
  </si>
  <si>
    <t>Beverly Glen Public School</t>
  </si>
  <si>
    <t>LC 4</t>
  </si>
  <si>
    <t>Birch Cliff Heights Public School</t>
  </si>
  <si>
    <t>N/A - I don't know my Learning Centre</t>
  </si>
  <si>
    <t>Birch Cliff Public School</t>
  </si>
  <si>
    <t>Birchmount Park Collegiate Institute</t>
  </si>
  <si>
    <t>Blacksmith Public School</t>
  </si>
  <si>
    <t>Blake Street Public School</t>
  </si>
  <si>
    <t>Yes</t>
  </si>
  <si>
    <t>Blantyre Public School</t>
  </si>
  <si>
    <t>No</t>
  </si>
  <si>
    <t>Blaydon Public School</t>
  </si>
  <si>
    <t>Bliss Carman Public School</t>
  </si>
  <si>
    <t>Bloor Collegiate Institute</t>
  </si>
  <si>
    <t>Bloordale Middle School</t>
  </si>
  <si>
    <t xml:space="preserve">School </t>
  </si>
  <si>
    <t>Bloorlea Middle School</t>
  </si>
  <si>
    <t xml:space="preserve">School Council </t>
  </si>
  <si>
    <t>Blythwood Public School</t>
  </si>
  <si>
    <t>Combined (School and School Council)</t>
  </si>
  <si>
    <t>Bowmore Road Public School</t>
  </si>
  <si>
    <t>Boys Leadership Academy</t>
  </si>
  <si>
    <t>Braeburn Junior School</t>
  </si>
  <si>
    <t>Brian Public School</t>
  </si>
  <si>
    <t>Briarcrest Junior School</t>
  </si>
  <si>
    <t>Bridlewood Public School</t>
  </si>
  <si>
    <t>Brimwood Boulevard Public School</t>
  </si>
  <si>
    <t>Broadacres Junior School</t>
  </si>
  <si>
    <t>Broadlands Public School</t>
  </si>
  <si>
    <t>Brock Public School</t>
  </si>
  <si>
    <t>Brookhaven Public School</t>
  </si>
  <si>
    <t>Brookmill Boulevard Public School</t>
  </si>
  <si>
    <t>Brookside Public School</t>
  </si>
  <si>
    <t>Brookview Middle School</t>
  </si>
  <si>
    <t>Brown Public School</t>
  </si>
  <si>
    <t>Bruce Public School</t>
  </si>
  <si>
    <t>Buchanan Public School</t>
  </si>
  <si>
    <t>Burnhamthorpe Adult Learning Centre</t>
  </si>
  <si>
    <t>Burnhamthorpe Collegiate Institute</t>
  </si>
  <si>
    <t>Burrows Hall Public School</t>
  </si>
  <si>
    <t>C D Farquharson Public School</t>
  </si>
  <si>
    <t>C R Marchant Middle School</t>
  </si>
  <si>
    <t>C W Jefferys Collegiate Institute</t>
  </si>
  <si>
    <t>CALC Secondary School</t>
  </si>
  <si>
    <t>Calico Public School</t>
  </si>
  <si>
    <t>Cameron Public School</t>
  </si>
  <si>
    <t>N/A - I don't know my Ward Number</t>
  </si>
  <si>
    <t>Carleton Village Sports &amp; Wellness Acad</t>
  </si>
  <si>
    <t>Cassandra Public School</t>
  </si>
  <si>
    <t>Castlebar Junior School</t>
  </si>
  <si>
    <t>BMO</t>
  </si>
  <si>
    <t>Cedar Drive Public School</t>
  </si>
  <si>
    <t>CIBC</t>
  </si>
  <si>
    <t>Cedarbrae Collegiate Institute</t>
  </si>
  <si>
    <t>PACE</t>
  </si>
  <si>
    <t>Cedarbrook Public School</t>
  </si>
  <si>
    <t>RBC</t>
  </si>
  <si>
    <t>Cedarvale Community School</t>
  </si>
  <si>
    <t>Scotiabank</t>
  </si>
  <si>
    <t>Centennial Road Public School</t>
  </si>
  <si>
    <t>TD</t>
  </si>
  <si>
    <t>Central Etobicoke High School</t>
  </si>
  <si>
    <t>Central Technical School</t>
  </si>
  <si>
    <t>Central Toronto Academy</t>
  </si>
  <si>
    <t>Chalkfarm Public School</t>
  </si>
  <si>
    <t>Charles E Webster Public School</t>
  </si>
  <si>
    <t>Charles G Fraser Public School</t>
  </si>
  <si>
    <t>Maybe</t>
  </si>
  <si>
    <t>Charles Gordon Public School</t>
  </si>
  <si>
    <t>Charles H Best Middle School</t>
  </si>
  <si>
    <t>Charlottetown Public School</t>
  </si>
  <si>
    <t>Chartland Public School</t>
  </si>
  <si>
    <t>Cherokee Public School</t>
  </si>
  <si>
    <t>Chester Le Public School</t>
  </si>
  <si>
    <t>Chester Public School</t>
  </si>
  <si>
    <t>Chief Dan George Public School</t>
  </si>
  <si>
    <t>Chine Drive Public School</t>
  </si>
  <si>
    <t>Church Street Public School</t>
  </si>
  <si>
    <t>Churchill Heights Public School</t>
  </si>
  <si>
    <t>Churchill Public School</t>
  </si>
  <si>
    <t>City Adult Learning Centre</t>
  </si>
  <si>
    <t>City School</t>
  </si>
  <si>
    <t>City View Alternative School</t>
  </si>
  <si>
    <t>Claireville Junior School</t>
  </si>
  <si>
    <t>Clairlea Public School</t>
  </si>
  <si>
    <t>Claude Watson School for the Arts</t>
  </si>
  <si>
    <t>Cliffside Public School</t>
  </si>
  <si>
    <t>Cliffwood Public School</t>
  </si>
  <si>
    <t>Clinton Street Public School</t>
  </si>
  <si>
    <t>Contact Alternative School</t>
  </si>
  <si>
    <t>Cordella Public School</t>
  </si>
  <si>
    <t>Cornell Public School</t>
  </si>
  <si>
    <t>Corvette Public School</t>
  </si>
  <si>
    <t>Cosburn Middle School</t>
  </si>
  <si>
    <t>Cottingham Public School</t>
  </si>
  <si>
    <t>Courcelette Public School</t>
  </si>
  <si>
    <t>Crescent Town Public School</t>
  </si>
  <si>
    <t>Cresthaven Public School</t>
  </si>
  <si>
    <t>Crestview Public School</t>
  </si>
  <si>
    <t>Cummer Valley Middle School</t>
  </si>
  <si>
    <t>D A Morrison Middle School</t>
  </si>
  <si>
    <t>da Vinci School</t>
  </si>
  <si>
    <t>Dallington Public School</t>
  </si>
  <si>
    <t>Danforth Collegiate and Tech Institute</t>
  </si>
  <si>
    <t>Danforth Gardens Public School</t>
  </si>
  <si>
    <t>David &amp; Mary Thomson CI</t>
  </si>
  <si>
    <t>David Hornell Junior School</t>
  </si>
  <si>
    <t>David Lewis Public School</t>
  </si>
  <si>
    <t>Davisville Public School</t>
  </si>
  <si>
    <t>Daystrom Public School</t>
  </si>
  <si>
    <t>Deer Park Public School</t>
  </si>
  <si>
    <t>Delphi Secondary Alternative School</t>
  </si>
  <si>
    <t>Delta Alternative School</t>
  </si>
  <si>
    <t>Denlow Public School</t>
  </si>
  <si>
    <t>Dennis Avenue Community School</t>
  </si>
  <si>
    <t>Derrydown Public School</t>
  </si>
  <si>
    <t>Dewson Street Public School</t>
  </si>
  <si>
    <t>Diefenbaker Public School</t>
  </si>
  <si>
    <t>Dixon Grove Junior Middle School</t>
  </si>
  <si>
    <t>Don Mills Collegiate Institute</t>
  </si>
  <si>
    <t>Don Mills Middle School</t>
  </si>
  <si>
    <t>Don Valley Middle School</t>
  </si>
  <si>
    <t>Donview Middle Health &amp; Wellness Acad</t>
  </si>
  <si>
    <t>Donwood Park Public School</t>
  </si>
  <si>
    <t>Dorset Park Public School</t>
  </si>
  <si>
    <t>Dovercourt  Public School</t>
  </si>
  <si>
    <t>Downsview Public School</t>
  </si>
  <si>
    <t>Downsview Secondary School</t>
  </si>
  <si>
    <t>Downtown Alternative Primary School</t>
  </si>
  <si>
    <t>Downtown Vocal Music Academy of Toronto</t>
  </si>
  <si>
    <t>Dr Marion Hilliard Public School</t>
  </si>
  <si>
    <t>Dr Norman Bethune Collegiate Institute</t>
  </si>
  <si>
    <t>Drewry Secondary School</t>
  </si>
  <si>
    <t>Driftwood Public School</t>
  </si>
  <si>
    <t>Dublin Heights E &amp; MS</t>
  </si>
  <si>
    <t>Duke Of Connaught Public School</t>
  </si>
  <si>
    <t>Dundas Public School</t>
  </si>
  <si>
    <t>Dunlace Public School</t>
  </si>
  <si>
    <t>Earl Beatty Public School</t>
  </si>
  <si>
    <t>Earl Grey Public School</t>
  </si>
  <si>
    <t>Earl Haig Public School</t>
  </si>
  <si>
    <t>Earl Haig Secondary School</t>
  </si>
  <si>
    <t>EAST (East Alternative Sch Of Toronto)</t>
  </si>
  <si>
    <t>East York Alternative High School</t>
  </si>
  <si>
    <t>East York Collegiate Institute</t>
  </si>
  <si>
    <t>Eastdale Collegiate Institute</t>
  </si>
  <si>
    <t>Eastview Public School</t>
  </si>
  <si>
    <t>Eatonville Junior School</t>
  </si>
  <si>
    <t>Edgewood Public School</t>
  </si>
  <si>
    <t>Eglinton Public School</t>
  </si>
  <si>
    <t>Elia Middle School</t>
  </si>
  <si>
    <t>Elizabeth Simcoe Public School</t>
  </si>
  <si>
    <t>Elkhorn Public School</t>
  </si>
  <si>
    <t>Ellesmere-Statton Public School</t>
  </si>
  <si>
    <t>Elmbank Junior Middle Academy</t>
  </si>
  <si>
    <t>Elmlea Junior School</t>
  </si>
  <si>
    <t>Emery Adult Learning Centre</t>
  </si>
  <si>
    <t>Emery Collegiate Institute</t>
  </si>
  <si>
    <t>Emery EdVance Secondary School</t>
  </si>
  <si>
    <t>Emily Carr Public School</t>
  </si>
  <si>
    <t>Equinox Holistic Alternative School</t>
  </si>
  <si>
    <t>Ernest Public School</t>
  </si>
  <si>
    <t>Essex Public School</t>
  </si>
  <si>
    <t>Etienne Brule Junior School</t>
  </si>
  <si>
    <t>Etobicoke Collegiate Institute</t>
  </si>
  <si>
    <t>Etobicoke School Of The Arts</t>
  </si>
  <si>
    <t>Etobicoke Year Round Alternative Centre</t>
  </si>
  <si>
    <t>F H Miller Public School</t>
  </si>
  <si>
    <t>Fairbank Memorial Community School</t>
  </si>
  <si>
    <t>Fairbank Public School</t>
  </si>
  <si>
    <t>Fairglen Public School</t>
  </si>
  <si>
    <t>Fairmount  Public School</t>
  </si>
  <si>
    <t>Faywood Arts Based Curriculum School</t>
  </si>
  <si>
    <t>Fenside Public School</t>
  </si>
  <si>
    <t>Fern Avenue Public School</t>
  </si>
  <si>
    <t>Finch Public School</t>
  </si>
  <si>
    <t>Firgrove Public School</t>
  </si>
  <si>
    <t>Fisherville Senior Public School</t>
  </si>
  <si>
    <t>Fleming Public School</t>
  </si>
  <si>
    <t>Flemington Public School</t>
  </si>
  <si>
    <t>Forest Hill Collegiate Institute</t>
  </si>
  <si>
    <t>Forest Hill Public School</t>
  </si>
  <si>
    <t>Forest Manor Public School</t>
  </si>
  <si>
    <t>Frank Oke Secondary School</t>
  </si>
  <si>
    <t>Frankland Community School</t>
  </si>
  <si>
    <t>Fraser Mustard Early Learning Academy</t>
  </si>
  <si>
    <t>Galloway Road Public School</t>
  </si>
  <si>
    <t>Garden Avenue Public School</t>
  </si>
  <si>
    <t>Gateway Public School</t>
  </si>
  <si>
    <t>General Brock Public School</t>
  </si>
  <si>
    <t>General Crerar Public School</t>
  </si>
  <si>
    <t>General Mercer Public School</t>
  </si>
  <si>
    <t>George Anderson Public School</t>
  </si>
  <si>
    <t>George B Little Public School</t>
  </si>
  <si>
    <t>George Harvey Collegiate Institute</t>
  </si>
  <si>
    <t>George P Mackie Public School</t>
  </si>
  <si>
    <t>George Peck Public School</t>
  </si>
  <si>
    <t>George R Gauld Junior School</t>
  </si>
  <si>
    <t>George S Henry Academy Secondary School</t>
  </si>
  <si>
    <t>George Syme Community School</t>
  </si>
  <si>
    <t>George Webster Public School</t>
  </si>
  <si>
    <t>Georges Vanier Secondary School</t>
  </si>
  <si>
    <t>Givins/Shaw Public School</t>
  </si>
  <si>
    <t>Glamorgan Public School</t>
  </si>
  <si>
    <t>Gledhill Public School</t>
  </si>
  <si>
    <t>Glen Ames Public School</t>
  </si>
  <si>
    <t>Glen Park Public School</t>
  </si>
  <si>
    <t>Glen Ravine Public School</t>
  </si>
  <si>
    <t>Glenview Public School</t>
  </si>
  <si>
    <t>Golf Road Public School</t>
  </si>
  <si>
    <t>Gordon A Brown Middle School</t>
  </si>
  <si>
    <t>Gosford Public School</t>
  </si>
  <si>
    <t>Gracedale Public School</t>
  </si>
  <si>
    <t>Gracefield Public School</t>
  </si>
  <si>
    <t>Greenholme Junior Middle School</t>
  </si>
  <si>
    <t>Greenland Public School</t>
  </si>
  <si>
    <t>Greenwood Secondary School</t>
  </si>
  <si>
    <t>Grenoble Public School</t>
  </si>
  <si>
    <t>Grey Owl Public School</t>
  </si>
  <si>
    <t>Guildwood Public School</t>
  </si>
  <si>
    <t>Gulfstream Public School</t>
  </si>
  <si>
    <t>H A Halbert Public School</t>
  </si>
  <si>
    <t>H J Alexander Community School</t>
  </si>
  <si>
    <t>Harbord Collegiate Institute</t>
  </si>
  <si>
    <t>Harrison Public School</t>
  </si>
  <si>
    <t>Harwood Public School</t>
  </si>
  <si>
    <t>Hawthorne II Bilingual Alternative Sch</t>
  </si>
  <si>
    <t>Heather Heights Public School</t>
  </si>
  <si>
    <t>Henry Hudson Public School</t>
  </si>
  <si>
    <t>Henry Kelsey Public School</t>
  </si>
  <si>
    <t>Heritage Park Public School</t>
  </si>
  <si>
    <t>Heydon Park Secondary School</t>
  </si>
  <si>
    <t>High Park Alternative Primary School</t>
  </si>
  <si>
    <t>Highcastle Public School</t>
  </si>
  <si>
    <t>Highfield Junior School</t>
  </si>
  <si>
    <t>Highland Creek Public School</t>
  </si>
  <si>
    <t>Highland Heights Public School</t>
  </si>
  <si>
    <t>Highland Middle School</t>
  </si>
  <si>
    <t>Highview Public School</t>
  </si>
  <si>
    <t>Hillcrest Community School</t>
  </si>
  <si>
    <t>Hillmount Public School</t>
  </si>
  <si>
    <t>Hilltop Middle School</t>
  </si>
  <si>
    <t>Hodgson Middle School</t>
  </si>
  <si>
    <t>Hollycrest Middle School</t>
  </si>
  <si>
    <t>Hollywood Public School</t>
  </si>
  <si>
    <t>Horizon Alternative Senior School</t>
  </si>
  <si>
    <t>Howard Public School</t>
  </si>
  <si>
    <t>Humber Summit Middle School</t>
  </si>
  <si>
    <t>Humber Valley Village JMS</t>
  </si>
  <si>
    <t>Humbercrest Public School</t>
  </si>
  <si>
    <t>Humberside Collegiate Institute</t>
  </si>
  <si>
    <t>Humberwood Downs JM Academy</t>
  </si>
  <si>
    <t>Humewood Community School</t>
  </si>
  <si>
    <t>Hunter's Glen Public School</t>
  </si>
  <si>
    <t>Huron Street Public School</t>
  </si>
  <si>
    <t>Indian Road Crescent Public School</t>
  </si>
  <si>
    <t>Inglenook Community High School</t>
  </si>
  <si>
    <t>Inglewood Heights Public School</t>
  </si>
  <si>
    <t>Ionview Public School</t>
  </si>
  <si>
    <t>Iroquois Public School</t>
  </si>
  <si>
    <t>Island Public School</t>
  </si>
  <si>
    <t>Islington Junior Middle School</t>
  </si>
  <si>
    <t>J B Tyrrell Public School</t>
  </si>
  <si>
    <t>J G Workman Public School</t>
  </si>
  <si>
    <t>J R Wilcox Community School</t>
  </si>
  <si>
    <t>Jack Miner Public School</t>
  </si>
  <si>
    <t>Jackman Avenue Public School</t>
  </si>
  <si>
    <t>James S Bell J. M. Sports&amp;Wellness Acad</t>
  </si>
  <si>
    <t>Jarvis Collegiate Institute</t>
  </si>
  <si>
    <t>Jean Augustine Girls' Leadership Academy</t>
  </si>
  <si>
    <t>Jean Lumb Public School</t>
  </si>
  <si>
    <t>Jesse Ketchum Public School</t>
  </si>
  <si>
    <t>John A Leslie Public School</t>
  </si>
  <si>
    <t>John Buchan Public School</t>
  </si>
  <si>
    <t>John D Parker Junior School</t>
  </si>
  <si>
    <t>John English Junior Middle School</t>
  </si>
  <si>
    <t>John Fisher Public School</t>
  </si>
  <si>
    <t>John G Althouse Middle School</t>
  </si>
  <si>
    <t>John G Diefenbaker Public School</t>
  </si>
  <si>
    <t>John McCrae Public School</t>
  </si>
  <si>
    <t>John Polanyi Collegiate Institute</t>
  </si>
  <si>
    <t>John Ross Robertson Public School</t>
  </si>
  <si>
    <t>John Wanless Public School</t>
  </si>
  <si>
    <t>Joseph Brant Public School</t>
  </si>
  <si>
    <t>Joseph Howe Public School</t>
  </si>
  <si>
    <t>Joyce Public School</t>
  </si>
  <si>
    <t>Kapapamahchakwew - Wandering Spirit School</t>
  </si>
  <si>
    <t>Karen Kain School of the Arts</t>
  </si>
  <si>
    <t>Keele Street Public School</t>
  </si>
  <si>
    <t>Keelesdale Public School</t>
  </si>
  <si>
    <t>Kennedy Public School</t>
  </si>
  <si>
    <t>Kensington Community School</t>
  </si>
  <si>
    <t>Kew Beach Public School</t>
  </si>
  <si>
    <t>Kimberley Public School</t>
  </si>
  <si>
    <t>King Edward Public School</t>
  </si>
  <si>
    <t>King George Public School</t>
  </si>
  <si>
    <t>Kingslake Public School</t>
  </si>
  <si>
    <t>Kingsview Village Junior School</t>
  </si>
  <si>
    <t>Kipling Collegiate Institute</t>
  </si>
  <si>
    <t>Knob Hill Public School</t>
  </si>
  <si>
    <t>Lakeshore Collegiate Institute</t>
  </si>
  <si>
    <t>Lamberton Public School</t>
  </si>
  <si>
    <t>Lambton Kingsway Junior Middle School</t>
  </si>
  <si>
    <t>Lambton Park Community School</t>
  </si>
  <si>
    <t>L'Amoreaux Collegiate Institute</t>
  </si>
  <si>
    <t>Lanor Junior Middle School</t>
  </si>
  <si>
    <t>Lawrence Heights Middle School</t>
  </si>
  <si>
    <t>Lawrence Park Collegiate Institute</t>
  </si>
  <si>
    <t>Leaside High School</t>
  </si>
  <si>
    <t>Ledbury Park Elementary &amp; Middle School</t>
  </si>
  <si>
    <t>Lescon Public School</t>
  </si>
  <si>
    <t>Leslieville Public School</t>
  </si>
  <si>
    <t>Lester B Pearson Collegiate Institute</t>
  </si>
  <si>
    <t>Lester B Pearson Elementary School</t>
  </si>
  <si>
    <t>Lillian Public School</t>
  </si>
  <si>
    <t>Lord Dufferin Public School</t>
  </si>
  <si>
    <t>Lord Lansdowne Junior Public School</t>
  </si>
  <si>
    <t>Lord Roberts Public School</t>
  </si>
  <si>
    <t>Lucy Maud Montgomery Public School</t>
  </si>
  <si>
    <t>Lucy McCormick School</t>
  </si>
  <si>
    <t>Lynngate Public School</t>
  </si>
  <si>
    <t>Lynnwood Heights Public School</t>
  </si>
  <si>
    <t>Macklin Public School</t>
  </si>
  <si>
    <t>Malvern Collegiate Institute</t>
  </si>
  <si>
    <t>Malvern Public School</t>
  </si>
  <si>
    <t>Manhattan Park Public School</t>
  </si>
  <si>
    <t>Maple Leaf Public School</t>
  </si>
  <si>
    <t>Maplewood High School</t>
  </si>
  <si>
    <t>Marc Garneau Collegiate Institute</t>
  </si>
  <si>
    <t>Market Lane Public School</t>
  </si>
  <si>
    <t>Martingrove Collegiate Institute</t>
  </si>
  <si>
    <t>Mary Shadd Public School</t>
  </si>
  <si>
    <t>Maryvale Public School</t>
  </si>
  <si>
    <t>Mason Road Public School</t>
  </si>
  <si>
    <t>Maurice Cody Public School</t>
  </si>
  <si>
    <t>McKee Public School</t>
  </si>
  <si>
    <t>McMurrich Public School</t>
  </si>
  <si>
    <t>Meadowvale Public School</t>
  </si>
  <si>
    <t>Melody Village Junior School</t>
  </si>
  <si>
    <t>Military Trail Public School</t>
  </si>
  <si>
    <t>Mill Valley Junior School</t>
  </si>
  <si>
    <t>Milliken Public School</t>
  </si>
  <si>
    <t>Millwood Junior School</t>
  </si>
  <si>
    <t>Milne Valley Middle School</t>
  </si>
  <si>
    <t>Monarch Park Collegiate</t>
  </si>
  <si>
    <t>Montrose Public School</t>
  </si>
  <si>
    <t>Morrish Public School</t>
  </si>
  <si>
    <t>Morse Street Public School</t>
  </si>
  <si>
    <t>Mountview Alternative School</t>
  </si>
  <si>
    <t>Muirhead Public School</t>
  </si>
  <si>
    <t>Native Learning Centre</t>
  </si>
  <si>
    <t>Native Learning Centre East</t>
  </si>
  <si>
    <t>Nelson Mandela Park Public School</t>
  </si>
  <si>
    <t>Newtonbrook Secondary School</t>
  </si>
  <si>
    <t>Niagara Street Public School</t>
  </si>
  <si>
    <t>Norman Cook Public School</t>
  </si>
  <si>
    <t>Norman Ingram Public School</t>
  </si>
  <si>
    <t>Norseman Junior Middle School</t>
  </si>
  <si>
    <t>North Agincourt Public School</t>
  </si>
  <si>
    <t>North Albion Collegiate Institute</t>
  </si>
  <si>
    <t>North Bendale Public School</t>
  </si>
  <si>
    <t>North Bridlewood Public School</t>
  </si>
  <si>
    <t>North East Year Round Alternative Centre</t>
  </si>
  <si>
    <t>North Kipling Junior Middle School</t>
  </si>
  <si>
    <t>North Preparatory Junior Public School</t>
  </si>
  <si>
    <t>North Toronto Collegiate Institute</t>
  </si>
  <si>
    <t>North West Year Round Alternative Centre</t>
  </si>
  <si>
    <t>Northern Secondary School</t>
  </si>
  <si>
    <t>Northlea Elementary And Middle School</t>
  </si>
  <si>
    <t>Northview Heights Secondary School</t>
  </si>
  <si>
    <t>Norway Public School</t>
  </si>
  <si>
    <t>Oakdale Park Middle School</t>
  </si>
  <si>
    <t>Oakridge Junior Public School</t>
  </si>
  <si>
    <t>Oakwood Collegiate Institute</t>
  </si>
  <si>
    <t>OASIS Alternative Secondary School</t>
  </si>
  <si>
    <t>O'Connor Public School</t>
  </si>
  <si>
    <t>Ogden Public School</t>
  </si>
  <si>
    <t>Orde Street Public School</t>
  </si>
  <si>
    <t>Oriole Park Public School</t>
  </si>
  <si>
    <t>Ossington/Old Orchard Public School</t>
  </si>
  <si>
    <t>Owen Public School</t>
  </si>
  <si>
    <t>Palmerston Avenue Public School</t>
  </si>
  <si>
    <t>Pape Avenue Public School</t>
  </si>
  <si>
    <t>Park Lane Public School</t>
  </si>
  <si>
    <t>Park Lawn Junior Middle School</t>
  </si>
  <si>
    <t>Parkdale Collegiate Institute</t>
  </si>
  <si>
    <t>Parkdale Public School</t>
  </si>
  <si>
    <t>Parkfield Junior School</t>
  </si>
  <si>
    <t>Parkside Public School</t>
  </si>
  <si>
    <t>Parkview Alternative School</t>
  </si>
  <si>
    <t>Pauline Johnson Public School</t>
  </si>
  <si>
    <t>Pauline Public School</t>
  </si>
  <si>
    <t>Pelmo Park Public School</t>
  </si>
  <si>
    <t>Percy Williams Public School</t>
  </si>
  <si>
    <t>Perth Avenue Public School</t>
  </si>
  <si>
    <t>Pierre Laporte Middle School</t>
  </si>
  <si>
    <t>Pineway Public School</t>
  </si>
  <si>
    <t>Pleasant Public School</t>
  </si>
  <si>
    <t>Pleasant View Middle School</t>
  </si>
  <si>
    <t>Poplar Road Public School</t>
  </si>
  <si>
    <t>Port Royal Public School</t>
  </si>
  <si>
    <t>Portage Trail Community School</t>
  </si>
  <si>
    <t>Presteign Heights Public School</t>
  </si>
  <si>
    <t>Princess Margaret Junior School</t>
  </si>
  <si>
    <t>Queen Alexandra Public School</t>
  </si>
  <si>
    <t>Queen Victoria Public School</t>
  </si>
  <si>
    <t>Quest Alternative School</t>
  </si>
  <si>
    <t>R H King Academy</t>
  </si>
  <si>
    <t>R H McGregor Public School</t>
  </si>
  <si>
    <t>R J Lang Elementary &amp; Middle School</t>
  </si>
  <si>
    <t>Ranchdale Public School</t>
  </si>
  <si>
    <t>Rawlinson Community School</t>
  </si>
  <si>
    <t>Regal Road Public School</t>
  </si>
  <si>
    <t>Regent Heights Public School</t>
  </si>
  <si>
    <t>Rene Gordon Health and Wellness Academy</t>
  </si>
  <si>
    <t>Richview Collegiate Institute</t>
  </si>
  <si>
    <t>Rippleton Public School</t>
  </si>
  <si>
    <t>Rivercrest Junior School</t>
  </si>
  <si>
    <t>Riverdale Collegiate Institute</t>
  </si>
  <si>
    <t>Robert Service Public School</t>
  </si>
  <si>
    <t>Rockcliffe Middle School</t>
  </si>
  <si>
    <t>Rockford Public School</t>
  </si>
  <si>
    <t>Roden Public School</t>
  </si>
  <si>
    <t>Rolph Road Public School</t>
  </si>
  <si>
    <t>Rose Avenue Public School</t>
  </si>
  <si>
    <t>Rosedale Heights School Of The Arts</t>
  </si>
  <si>
    <t>Rosedale Public School</t>
  </si>
  <si>
    <t>Roselands Public School</t>
  </si>
  <si>
    <t>Rosethorn Junior School</t>
  </si>
  <si>
    <t>Rouge Valley Public School</t>
  </si>
  <si>
    <t>Roywood Public School</t>
  </si>
  <si>
    <t>Runnymede Collegiate Institute</t>
  </si>
  <si>
    <t>Runnymede Public School</t>
  </si>
  <si>
    <t>Ryerson Community School</t>
  </si>
  <si>
    <t>S.E.E.D. Alternative School</t>
  </si>
  <si>
    <t>S.O.L.E. (School Of Life Experience)</t>
  </si>
  <si>
    <t>Samuel Hearne Middle School</t>
  </si>
  <si>
    <t>SATEC At W A Porter CI</t>
  </si>
  <si>
    <t>Scarborough Ctr For Alt Studies (Adult)</t>
  </si>
  <si>
    <t>Scarborough Ctr For Alt Studies-ED-VANCE</t>
  </si>
  <si>
    <t>Scarborough Village Public School</t>
  </si>
  <si>
    <t>School Of Experiential Education (SEE)</t>
  </si>
  <si>
    <t>Second Street Junior Middle School</t>
  </si>
  <si>
    <t>Secord Public School</t>
  </si>
  <si>
    <t>Selwyn Public School</t>
  </si>
  <si>
    <t>Seneca Hill Public School</t>
  </si>
  <si>
    <t>Seneca School</t>
  </si>
  <si>
    <t>Seventh Street Junior School</t>
  </si>
  <si>
    <t>Shaughnessy Public School</t>
  </si>
  <si>
    <t>Sheppard Public School</t>
  </si>
  <si>
    <t>Shirley Street Public School</t>
  </si>
  <si>
    <t>Shoreham Public Sports &amp; Wellness Acad</t>
  </si>
  <si>
    <t>Silver Springs Public School</t>
  </si>
  <si>
    <t>Silverthorn Collegiate Institute</t>
  </si>
  <si>
    <t>Silverthorn Community School</t>
  </si>
  <si>
    <t>Sir Adam Beck Junior School</t>
  </si>
  <si>
    <t>Sir Alexander Mackenzie Public School</t>
  </si>
  <si>
    <t>Sir Ernest MacMillan Public School</t>
  </si>
  <si>
    <t>Sir John A. Macdonald C.I.</t>
  </si>
  <si>
    <t>Sir Oliver Mowat Collegiate Institute</t>
  </si>
  <si>
    <t>Sir Samuel B Steele Public School</t>
  </si>
  <si>
    <t>Sir Wilfrid Laurier Collegiate Institute</t>
  </si>
  <si>
    <t>Sir William Osler High School</t>
  </si>
  <si>
    <t>Sloane Public School</t>
  </si>
  <si>
    <t>Smithfield Middle School</t>
  </si>
  <si>
    <t>South East Year Round Alternative Centre</t>
  </si>
  <si>
    <t>Spectrum Alternative School</t>
  </si>
  <si>
    <t>Sprucecourt Public School</t>
  </si>
  <si>
    <t>St Andrew's Junior High School</t>
  </si>
  <si>
    <t>St Andrews Public School</t>
  </si>
  <si>
    <t>St George's Junior School</t>
  </si>
  <si>
    <t>St Margaret's Public School</t>
  </si>
  <si>
    <t>Stanley Public School</t>
  </si>
  <si>
    <t>Steelesview Public School</t>
  </si>
  <si>
    <t>Stephen Leacock Collegiate Institute</t>
  </si>
  <si>
    <t>Stilecroft Public School</t>
  </si>
  <si>
    <t>Subway Academy I</t>
  </si>
  <si>
    <t>Subway Academy II</t>
  </si>
  <si>
    <t>Summit Heights Public School</t>
  </si>
  <si>
    <t>Sunny View Public School</t>
  </si>
  <si>
    <t>Sunnylea Junior School</t>
  </si>
  <si>
    <t>Swansea Public School</t>
  </si>
  <si>
    <t>Tam O'Shanter Public School</t>
  </si>
  <si>
    <t>Taylor Creek Public School</t>
  </si>
  <si>
    <t>Tecumseh Public School</t>
  </si>
  <si>
    <t>Terraview-Willowfield Public School</t>
  </si>
  <si>
    <t>Terry Fox Public School</t>
  </si>
  <si>
    <t>The Elms Junior Middle School</t>
  </si>
  <si>
    <t>The Grove Community School</t>
  </si>
  <si>
    <t>The Waterfront School</t>
  </si>
  <si>
    <t>THESTUDENTSCHOOL</t>
  </si>
  <si>
    <t>Thistletown Collegiate Institute</t>
  </si>
  <si>
    <t>Thomas L Wells Public School</t>
  </si>
  <si>
    <t>Thorncliffe Park Public School</t>
  </si>
  <si>
    <t>Three Valleys Public School</t>
  </si>
  <si>
    <t>Timberbank Public School</t>
  </si>
  <si>
    <t>Tom Longboat Junior Public School</t>
  </si>
  <si>
    <t>Topcliff Public School</t>
  </si>
  <si>
    <t>Toronto District Elementary School</t>
  </si>
  <si>
    <t>Toronto District Secondary School</t>
  </si>
  <si>
    <t>Tredway Woodsworth Public School</t>
  </si>
  <si>
    <t>Tumpane Public School</t>
  </si>
  <si>
    <t>Twentieth Street Junior School</t>
  </si>
  <si>
    <t>Ursula Franklin Academy</t>
  </si>
  <si>
    <t>Valley Park Middle School</t>
  </si>
  <si>
    <t>Valleyfield Junior School</t>
  </si>
  <si>
    <t>Victoria Park Collegiate Institute</t>
  </si>
  <si>
    <t>Victoria Park Public School</t>
  </si>
  <si>
    <t>Victoria Village Public School</t>
  </si>
  <si>
    <t>Vradenburg Public School</t>
  </si>
  <si>
    <t>W Lyon Mackenzie Collegiate Institute</t>
  </si>
  <si>
    <t>Walter Perry Public School</t>
  </si>
  <si>
    <t>Warren Park Public School</t>
  </si>
  <si>
    <t>Wedgewood Junior School</t>
  </si>
  <si>
    <t>Wellesworth Junior School</t>
  </si>
  <si>
    <t>West End Alternative Secondary School</t>
  </si>
  <si>
    <t>West Glen Junior School</t>
  </si>
  <si>
    <t>West Hill Collegiate Institute</t>
  </si>
  <si>
    <t>West Hill Public School</t>
  </si>
  <si>
    <t>West Humber Collegiate Institute</t>
  </si>
  <si>
    <t>West Humber Junior Middle School</t>
  </si>
  <si>
    <t>West Preparatory Public School</t>
  </si>
  <si>
    <t>West Rouge Public School</t>
  </si>
  <si>
    <t>Western Technical-Commercial School</t>
  </si>
  <si>
    <t>Westmount Junior School</t>
  </si>
  <si>
    <t>Weston Collegiate Institute</t>
  </si>
  <si>
    <t>Weston Memorial Public School</t>
  </si>
  <si>
    <t>Westview Centennial Secondary School</t>
  </si>
  <si>
    <t>Westway Junior School</t>
  </si>
  <si>
    <t>Westwood Middle School</t>
  </si>
  <si>
    <t>Wexford Collegiate School for the Arts</t>
  </si>
  <si>
    <t>Wexford Public School</t>
  </si>
  <si>
    <t>White Haven Public School</t>
  </si>
  <si>
    <t>Whitney Public School</t>
  </si>
  <si>
    <t>Wilkinson Public School</t>
  </si>
  <si>
    <t>William Burgess Public School</t>
  </si>
  <si>
    <t>William G Davis Public School</t>
  </si>
  <si>
    <t>William G Miller Public School</t>
  </si>
  <si>
    <t>William J McCordic School</t>
  </si>
  <si>
    <t>Williamson Road Public School</t>
  </si>
  <si>
    <t>Willow Park Public School</t>
  </si>
  <si>
    <t>Willowdale Middle School</t>
  </si>
  <si>
    <t>Wilmington Elementary School</t>
  </si>
  <si>
    <t>Winchester Public School</t>
  </si>
  <si>
    <t>Windfields Junior High School</t>
  </si>
  <si>
    <t>Winona Drive Public School</t>
  </si>
  <si>
    <t>Winston Churchill Collegiate Institute</t>
  </si>
  <si>
    <t>Withrow Avenue Public School</t>
  </si>
  <si>
    <t>Woburn Collegiate Institute</t>
  </si>
  <si>
    <t>Woburn Public School</t>
  </si>
  <si>
    <t>Woodbine Middle School</t>
  </si>
  <si>
    <t>York Humber High School</t>
  </si>
  <si>
    <t>York Memorial Collegiate Institute</t>
  </si>
  <si>
    <t>York Mills Collegiate Institute</t>
  </si>
  <si>
    <t>Yorkdale Adult Learning Centre</t>
  </si>
  <si>
    <t>Yorkdale Secondary School</t>
  </si>
  <si>
    <t>Yorkview Public School</t>
  </si>
  <si>
    <t>Yorkwoods Public School</t>
  </si>
  <si>
    <t>Outdoor Education School</t>
  </si>
  <si>
    <t>Zion Heights Middle School</t>
  </si>
  <si>
    <t>If your school name is missing, please contact the Business Help Desk</t>
  </si>
  <si>
    <t>Click Here to Download an Example of a Completed Survey</t>
  </si>
  <si>
    <t>FREQUENTLY ASKED QUESTIONS</t>
  </si>
  <si>
    <t>Student Activity</t>
  </si>
  <si>
    <t>Terry Fox</t>
  </si>
  <si>
    <t>Learning Network 2 - Alison Gaymes San Vicente</t>
  </si>
  <si>
    <t>Learning Network 3 - Kwame Lennon</t>
  </si>
  <si>
    <t>Learning Network 4 - Denise Humphreys</t>
  </si>
  <si>
    <t>Learning Network 5 - Andrew Howard</t>
  </si>
  <si>
    <t>Learning Network 6 - Ron Felsen</t>
  </si>
  <si>
    <t>Learning Network 9 - Courtney Lewis</t>
  </si>
  <si>
    <t xml:space="preserve">Learning Network 10 - Cassandra Alviani-Alvarez </t>
  </si>
  <si>
    <t xml:space="preserve">Learning Network 12 - Domenic Giorgi </t>
  </si>
  <si>
    <t>Learning Network 14 - Elizabeth Addo</t>
  </si>
  <si>
    <t xml:space="preserve">Learning Network 15 - Harpreet Ghuman </t>
  </si>
  <si>
    <t>Learning Network 16 - John Currie</t>
  </si>
  <si>
    <t>Learning Network 17 - Lisa Dilworth</t>
  </si>
  <si>
    <t>Learning Network 20 - Erin Altosaar</t>
  </si>
  <si>
    <t>Learning Network 22 - Mary Linton</t>
  </si>
  <si>
    <t>Learning Network 24 - Nadira Persaud</t>
  </si>
  <si>
    <t>Learning Network 31 - Jim Spyropoulos</t>
  </si>
  <si>
    <t>Learning Network 32 - Tanya Senk</t>
  </si>
  <si>
    <t>Learning Network 35 - Diana Panagiotopoulos</t>
  </si>
  <si>
    <t>Learning Network 36 - Diana Panagiotopoulos</t>
  </si>
  <si>
    <t>CC</t>
  </si>
  <si>
    <t>SchoolName</t>
  </si>
  <si>
    <t>(3947/549)</t>
  </si>
  <si>
    <t>3368/1034</t>
  </si>
  <si>
    <t>3369/1288</t>
  </si>
  <si>
    <t>Yorkdale Adult Learning Centre and Secondary School</t>
  </si>
  <si>
    <t>Amesbury MS</t>
  </si>
  <si>
    <t>Blacksmith PS</t>
  </si>
  <si>
    <t>Calico PS</t>
  </si>
  <si>
    <t>Charles H Best Junior MS</t>
  </si>
  <si>
    <t>Arbor Glen PS</t>
  </si>
  <si>
    <t>Donview Middle HWA</t>
  </si>
  <si>
    <t>Driftwood PS</t>
  </si>
  <si>
    <t>Finch PS</t>
  </si>
  <si>
    <t>Gracefield PS</t>
  </si>
  <si>
    <t>Highview PS</t>
  </si>
  <si>
    <t>Firgrove PS</t>
  </si>
  <si>
    <t>Lescon PS</t>
  </si>
  <si>
    <t>Lawrence Hts MS</t>
  </si>
  <si>
    <t>O'Connor PS</t>
  </si>
  <si>
    <t>Park Lane PS</t>
  </si>
  <si>
    <t>Pelmo Park PS</t>
  </si>
  <si>
    <t>Roywood PS</t>
  </si>
  <si>
    <t>Fisherville PS</t>
  </si>
  <si>
    <t>Windfields Middle School</t>
  </si>
  <si>
    <t>Georges Vanier SS</t>
  </si>
  <si>
    <t>Drewry SS</t>
  </si>
  <si>
    <t>East York Alternative SS</t>
  </si>
  <si>
    <t>George Webster Elementary School</t>
  </si>
  <si>
    <t>Marc Garneau CI</t>
  </si>
  <si>
    <t>Secord ES</t>
  </si>
  <si>
    <t>Victoria Park ES</t>
  </si>
  <si>
    <t>William Burgess PS</t>
  </si>
  <si>
    <t>Beaumonde Heights JMS</t>
  </si>
  <si>
    <t>Braeburn JS</t>
  </si>
  <si>
    <t>Etienne Brule JS</t>
  </si>
  <si>
    <t>North Albion CI</t>
  </si>
  <si>
    <t>SEE</t>
  </si>
  <si>
    <t>Wellesworth JS</t>
  </si>
  <si>
    <t>ASE 1</t>
  </si>
  <si>
    <t>Anson S Taylor Junior Public School</t>
  </si>
  <si>
    <t>Banting and Best Public School</t>
  </si>
  <si>
    <t>Bellmere PS</t>
  </si>
  <si>
    <t>Bendale BTI</t>
  </si>
  <si>
    <t>Ernest PS</t>
  </si>
  <si>
    <t>Cedar Drive Junior Public School</t>
  </si>
  <si>
    <t>Chester Le Junior Public School</t>
  </si>
  <si>
    <t>Cornell Junior Public School</t>
  </si>
  <si>
    <t>Corvette Jr PS</t>
  </si>
  <si>
    <t>Danforth Gardens</t>
  </si>
  <si>
    <t>Dr Marion Hilliard Senior Public School</t>
  </si>
  <si>
    <t>Fairmount Public School</t>
  </si>
  <si>
    <t>George P Mackie</t>
  </si>
  <si>
    <t>Grey Owl Junior Public School</t>
  </si>
  <si>
    <t>Guildwood Junior Public School</t>
  </si>
  <si>
    <t>Jack Miner Senior Public School</t>
  </si>
  <si>
    <t>Lynngate JPS</t>
  </si>
  <si>
    <t>Maryvale</t>
  </si>
  <si>
    <t>Mason Road</t>
  </si>
  <si>
    <t>North Bendale Jr PS</t>
  </si>
  <si>
    <t>North Bridlewood</t>
  </si>
  <si>
    <t>SATEC @ W A Porter Collegiate Institute</t>
  </si>
  <si>
    <t>Scarborough Centre for Alternative Studies</t>
  </si>
  <si>
    <t>Scarborough Village PS</t>
  </si>
  <si>
    <t>Sir John A MacDonald CI</t>
  </si>
  <si>
    <t>Timberbank Junior Public School</t>
  </si>
  <si>
    <t>Walter Perry</t>
  </si>
  <si>
    <t>Taylor Creek PS</t>
  </si>
  <si>
    <t>Beaches Alternative Junior Public School</t>
  </si>
  <si>
    <t>Beverley PS</t>
  </si>
  <si>
    <t>Blake Street PS</t>
  </si>
  <si>
    <t>Forest Valley Outdoor Education Centre</t>
  </si>
  <si>
    <t>Bruce PS</t>
  </si>
  <si>
    <t>Charles G. Fraser</t>
  </si>
  <si>
    <t>City View Alternative</t>
  </si>
  <si>
    <t>Clinton Street PS</t>
  </si>
  <si>
    <t>Dovercourt Public School</t>
  </si>
  <si>
    <t>Downtown Alt School Jr</t>
  </si>
  <si>
    <t>Duke of Connaught Jr &amp; Sr</t>
  </si>
  <si>
    <t>Dundas Junior Public School</t>
  </si>
  <si>
    <t>EAST- East Alternative Sch Of Toronto</t>
  </si>
  <si>
    <t>Eastdale CI</t>
  </si>
  <si>
    <t>Eglinton Junior Public School</t>
  </si>
  <si>
    <t>Givins/Shaw</t>
  </si>
  <si>
    <t>Heydon Park SS</t>
  </si>
  <si>
    <t>Howard Junior Public School</t>
  </si>
  <si>
    <t>Leslieville PS</t>
  </si>
  <si>
    <t>McMurrich Junior Public School</t>
  </si>
  <si>
    <t>Ossington/Old Orchard Junior Public School</t>
  </si>
  <si>
    <t>Pape Avenue Junior Public School</t>
  </si>
  <si>
    <t>Queen Alexandra Middle School</t>
  </si>
  <si>
    <t>Rose Avenue PS</t>
  </si>
  <si>
    <t>Rosedale Junior Public School</t>
  </si>
  <si>
    <t>SEED Alternative</t>
  </si>
  <si>
    <t>S.O.L.E.- School of Life Experience</t>
  </si>
  <si>
    <t>Sprucecourt PS</t>
  </si>
  <si>
    <t>Sunny View Junior and Senior Public School</t>
  </si>
  <si>
    <t>TheStudentSchool</t>
  </si>
  <si>
    <t>West End Alternative Sec</t>
  </si>
  <si>
    <t>Wilkinson PS</t>
  </si>
  <si>
    <t>William J McCordic</t>
  </si>
  <si>
    <t>Winchester PS</t>
  </si>
  <si>
    <t>Cordella PS</t>
  </si>
  <si>
    <t>HJ Alexander CS</t>
  </si>
  <si>
    <t>Silverthorn CS</t>
  </si>
  <si>
    <t>Rockcliffe MS</t>
  </si>
  <si>
    <t>York Memorial CI</t>
  </si>
  <si>
    <t>Jean Lumb</t>
  </si>
  <si>
    <t>Outdoor Education</t>
  </si>
  <si>
    <t>Scarborough Outdoor Education Centre</t>
  </si>
  <si>
    <t>Emery Adult Learning Centre and Secondary School</t>
  </si>
  <si>
    <t>Castlebar Public School</t>
  </si>
  <si>
    <t>St Andrew's Middle School</t>
  </si>
  <si>
    <t>Burnhamthorpe Adult Learning Centre and Secondary School</t>
  </si>
  <si>
    <t>City Adult Learning Centre and Secondary School</t>
  </si>
  <si>
    <t>North West Year Round Alternative School</t>
  </si>
  <si>
    <t>Alpha II Alternative</t>
  </si>
  <si>
    <t>SEYRAC</t>
  </si>
  <si>
    <t>Parkview</t>
  </si>
  <si>
    <t>North East Year Round Alternative</t>
  </si>
  <si>
    <t>Jean Augustine Girls Leadership Academy</t>
  </si>
  <si>
    <t>Learning Network 8 - Marwa Hamid (Acting)</t>
  </si>
  <si>
    <t>Learning Network 23 - Belinda Longe (Acting)</t>
  </si>
  <si>
    <t>Learning Network 30 - Peter Chang (Interim)</t>
  </si>
  <si>
    <t>Adam Beck Junior Public School</t>
  </si>
  <si>
    <t>Alexander Muir/Gladstone Ave Junior and Senior Public School</t>
  </si>
  <si>
    <t>Alexmuir Junior Public School</t>
  </si>
  <si>
    <t>Allenby Junior Public School</t>
  </si>
  <si>
    <t>Alternative Scarborough Education 1</t>
  </si>
  <si>
    <t>Ancaster Public School</t>
  </si>
  <si>
    <t>Annette Street Junior and Senior Public School</t>
  </si>
  <si>
    <t>Beaches Alternative Junior School</t>
  </si>
  <si>
    <t>Bellmere Junior Public School</t>
  </si>
  <si>
    <t>Bendale Junior Public School</t>
  </si>
  <si>
    <t>Bennington Heights Elementary School</t>
  </si>
  <si>
    <t>Berner Trail Junior Public School</t>
  </si>
  <si>
    <t>Bessborough Drive Elementary and Middle School</t>
  </si>
  <si>
    <t>Beverley School</t>
  </si>
  <si>
    <t>Beverly Glen Junior Public School</t>
  </si>
  <si>
    <t>Blake Street Junior Public School</t>
  </si>
  <si>
    <t>Bliss Carman Senior Public School</t>
  </si>
  <si>
    <t>Blythwood Junior Public School</t>
  </si>
  <si>
    <t>Bowmore Road Junior and Senior Public School</t>
  </si>
  <si>
    <t>Bridlewood Junior Public School</t>
  </si>
  <si>
    <t>Brimwood Boulevard Junior Public School</t>
  </si>
  <si>
    <t>Brookmill Boulevard Junior Public School</t>
  </si>
  <si>
    <t>Brown Junior Public School</t>
  </si>
  <si>
    <t>Burrows Hall Junior Public School</t>
  </si>
  <si>
    <t>C D Farquharson Junior Public School</t>
  </si>
  <si>
    <t>CALC Secondary School / Adult</t>
  </si>
  <si>
    <t>Carleton Village Junior and Senior Sports and Wellness Academy</t>
  </si>
  <si>
    <t>Centennial Road Junior Public School</t>
  </si>
  <si>
    <t>Charles G Fraser Junior Public School</t>
  </si>
  <si>
    <t>Charles Gordon Senior Public School</t>
  </si>
  <si>
    <t>Charles H Best Junior Middle School</t>
  </si>
  <si>
    <t>Charlottetown Junior Public School</t>
  </si>
  <si>
    <t>Chartland Junior Public School</t>
  </si>
  <si>
    <t>Chester Elementary School</t>
  </si>
  <si>
    <t>Church Street Junior Public School</t>
  </si>
  <si>
    <t>City View Alternative Senior School</t>
  </si>
  <si>
    <t>Clinton Street Junior Public School</t>
  </si>
  <si>
    <t>Cordella Junior Public School</t>
  </si>
  <si>
    <t>Corvette Junior Public School</t>
  </si>
  <si>
    <t>Cottingham Junior Public School</t>
  </si>
  <si>
    <t>Crescent Town Elementary School</t>
  </si>
  <si>
    <t>Danforth Collegiate and Technical Institute</t>
  </si>
  <si>
    <t>David and Mary Thomson Collegiate Institute</t>
  </si>
  <si>
    <t>Davisville Junior Public School</t>
  </si>
  <si>
    <t>Deer Park Junior and Senior Public School</t>
  </si>
  <si>
    <t>Delta Alternative Senior School</t>
  </si>
  <si>
    <t>Dewson Street Junior Public School</t>
  </si>
  <si>
    <t>Diefenbaker Elementary School</t>
  </si>
  <si>
    <t>Donview Middle Health and Wellness Academy</t>
  </si>
  <si>
    <t>Downtown Alternative School</t>
  </si>
  <si>
    <t>Dublin Heights Elementary and Middle School</t>
  </si>
  <si>
    <t>Duke of Connaught Junior and Senior Public School</t>
  </si>
  <si>
    <t>Earl Beatty Junior and Senior Public School</t>
  </si>
  <si>
    <t>Earl Grey Senior Public School</t>
  </si>
  <si>
    <t>East Alternative School of Toronto</t>
  </si>
  <si>
    <t>East York Alternative Secondary School</t>
  </si>
  <si>
    <t>Elizabeth Simcoe Junior Public School</t>
  </si>
  <si>
    <t>Essex Junior and Senior Public School</t>
  </si>
  <si>
    <t>Étienne Brûlé Junior School</t>
  </si>
  <si>
    <t>Etobicoke School of the Arts</t>
  </si>
  <si>
    <t>F H Miller Junior Public School</t>
  </si>
  <si>
    <t>Fairglen Junior Public School</t>
  </si>
  <si>
    <t>Faywood Arts-Based Curriculum School</t>
  </si>
  <si>
    <t>Fern Avenue Junior and Senior Public School</t>
  </si>
  <si>
    <t>Forest Hill Junior and Senior Public School</t>
  </si>
  <si>
    <t>Garden Avenue Junior Public School</t>
  </si>
  <si>
    <t>General Mercer Junior Public School</t>
  </si>
  <si>
    <t>George P Mackie Junior Public School</t>
  </si>
  <si>
    <t>George S Henry Academy</t>
  </si>
  <si>
    <t>Givins/Shaw Junior Public School</t>
  </si>
  <si>
    <t>Glamorgan Junior Public School</t>
  </si>
  <si>
    <t>Gledhill Junior Public School</t>
  </si>
  <si>
    <t>Glen Ames Senior Public School</t>
  </si>
  <si>
    <t>Glen Ravine Junior Public School</t>
  </si>
  <si>
    <t>Glenview Senior Public School</t>
  </si>
  <si>
    <t>Golf Road Junior Public School</t>
  </si>
  <si>
    <t>H A Halbert Junior Public School</t>
  </si>
  <si>
    <t>Hawthorne II Bilingual Alternative Junior School</t>
  </si>
  <si>
    <t>Heather Heights Junior Public School</t>
  </si>
  <si>
    <t>Henry Hudson Senior Public School</t>
  </si>
  <si>
    <t>Henry Kelsey Senior Public School</t>
  </si>
  <si>
    <t>High Park Alternative Junior School</t>
  </si>
  <si>
    <t>Highland Heights Junior Public School</t>
  </si>
  <si>
    <t>Humber Valley Village Junior Middle School</t>
  </si>
  <si>
    <t>Humberwood Downs Junior Middle Academy</t>
  </si>
  <si>
    <t>Hunter's Glen Junior Public School</t>
  </si>
  <si>
    <t>Huron Street Junior Public School</t>
  </si>
  <si>
    <t>Indian Road Crescent Junior Public School</t>
  </si>
  <si>
    <t>Inglenook Community School</t>
  </si>
  <si>
    <t>Inglewood Heights Junior Public School</t>
  </si>
  <si>
    <t>Iroquois Junior Public School</t>
  </si>
  <si>
    <t>Island Public/Natural Science School</t>
  </si>
  <si>
    <t>J B Tyrrell Senior Public School</t>
  </si>
  <si>
    <t>Jackman Avenue Junior Public School</t>
  </si>
  <si>
    <t>James S Bell Junior Middle Sports and Wellness Academy</t>
  </si>
  <si>
    <t>Jesse Ketchum Junior and Senior Public School</t>
  </si>
  <si>
    <t>John Buchan Senior Public School</t>
  </si>
  <si>
    <t>John Fisher Junior Public School</t>
  </si>
  <si>
    <t>John Ross Robertson Junior Public School</t>
  </si>
  <si>
    <t>John Wanless Junior Public School</t>
  </si>
  <si>
    <t>Joseph Howe Senior Public School</t>
  </si>
  <si>
    <t>Keelesdale Junior Public School</t>
  </si>
  <si>
    <t>Kew Beach Junior Public School</t>
  </si>
  <si>
    <t>Kimberley Junior Public School</t>
  </si>
  <si>
    <t>King Edward Junior and Senior Public School</t>
  </si>
  <si>
    <t>King George Junior Public School</t>
  </si>
  <si>
    <t>Lambton-Kingsway Junior Middle School</t>
  </si>
  <si>
    <t>Ledbury Park Elementary and Middle School</t>
  </si>
  <si>
    <t>Leslieville Junior Public School</t>
  </si>
  <si>
    <t>Lord Dufferin Junior and Senior Public School</t>
  </si>
  <si>
    <t>Lord Roberts Junior Public School</t>
  </si>
  <si>
    <t>Lucy McCormick Senior School</t>
  </si>
  <si>
    <t>Lynngate Junior Public School</t>
  </si>
  <si>
    <t>Lynnwood Heights Junior Public School</t>
  </si>
  <si>
    <t>Malvern Junior Public School</t>
  </si>
  <si>
    <t>Manhattan Park Junior Public School</t>
  </si>
  <si>
    <t>Market Lane Junior and Senior Public School</t>
  </si>
  <si>
    <t>Mason Road Junior Public School</t>
  </si>
  <si>
    <t>Maurice Cody Junior Public School</t>
  </si>
  <si>
    <t>Monarch Park Collegiate Institute</t>
  </si>
  <si>
    <t>Montrose Junior Public School</t>
  </si>
  <si>
    <t>Morse Street Junior Public School</t>
  </si>
  <si>
    <t>Niagara Street Junior Public School</t>
  </si>
  <si>
    <t>Norman Cook Junior Public School</t>
  </si>
  <si>
    <t>North Agincourt Junior Public School</t>
  </si>
  <si>
    <t>North Bendale Junior Public School</t>
  </si>
  <si>
    <t>North Bridlewood Junior Public School</t>
  </si>
  <si>
    <t>Northlea Elementary and Middle School</t>
  </si>
  <si>
    <t>Norway Junior Public School</t>
  </si>
  <si>
    <t>Oasis Alternative Secondary School</t>
  </si>
  <si>
    <t>Ogden Junior Public School</t>
  </si>
  <si>
    <t>Oriole Park Junior Public School</t>
  </si>
  <si>
    <t>Palmerston Avenue Junior Public School</t>
  </si>
  <si>
    <t>Parkdale Junior and Senior Public School</t>
  </si>
  <si>
    <t>Parkside Elementary School</t>
  </si>
  <si>
    <t>Pauline Johnson Junior Public School</t>
  </si>
  <si>
    <t>Pauline Junior Public School</t>
  </si>
  <si>
    <t>Percy Williams Junior Public School</t>
  </si>
  <si>
    <t>Perth Avenue Junior Public School</t>
  </si>
  <si>
    <t>Poplar Road Junior Public School</t>
  </si>
  <si>
    <t>Presteign Heights Elementary School</t>
  </si>
  <si>
    <t>Quest Alternative Senior School</t>
  </si>
  <si>
    <t>R H McGregor Elementary School</t>
  </si>
  <si>
    <t>R J Lang Elementary and Middle School</t>
  </si>
  <si>
    <t>Regal Road Junior Public School</t>
  </si>
  <si>
    <t>Robert Service Senior Public School</t>
  </si>
  <si>
    <t>Rolph Road Elementary School</t>
  </si>
  <si>
    <t>Rose Avenue Junior Public School</t>
  </si>
  <si>
    <t>Rosedale Heights School of the Arts</t>
  </si>
  <si>
    <t>Roselands Junior Public School</t>
  </si>
  <si>
    <t>Runnymede Junior and Senior Public School</t>
  </si>
  <si>
    <t>SATEC @ WA Porter Collegiate Institute</t>
  </si>
  <si>
    <t>School of Experiential Education</t>
  </si>
  <si>
    <t>School of Life Experience</t>
  </si>
  <si>
    <t>Secord Elementary School</t>
  </si>
  <si>
    <t>SEED Alternative School</t>
  </si>
  <si>
    <t>Selwyn Elementary School</t>
  </si>
  <si>
    <t>Shirley Street Junior Public School</t>
  </si>
  <si>
    <t>Shoreham Public Sports and Wellness Academy</t>
  </si>
  <si>
    <t>Sir Alexander Mackenzie Senior Public School</t>
  </si>
  <si>
    <t>Sir Ernest MacMillan Senior Public School</t>
  </si>
  <si>
    <t>Sir John A Macdonald Collegiate Institute</t>
  </si>
  <si>
    <t>Sir Samuel B Steele Junior Public School</t>
  </si>
  <si>
    <t>Spectrum Alternative Senior School</t>
  </si>
  <si>
    <t>Swansea Junior and Senior Public School</t>
  </si>
  <si>
    <t>Tam O'Shanter Junior Public School</t>
  </si>
  <si>
    <t>TDSB Virtual  School</t>
  </si>
  <si>
    <t>Tecumseh Senior Public School</t>
  </si>
  <si>
    <t>Victoria Park Elementary School</t>
  </si>
  <si>
    <t>Vradenburg Junior Public School</t>
  </si>
  <si>
    <t>Walter Perry Junior Public School</t>
  </si>
  <si>
    <t>Warren Park Junior Public School</t>
  </si>
  <si>
    <t>West End Alternative School</t>
  </si>
  <si>
    <t>West Preparatory Junior Public School</t>
  </si>
  <si>
    <t>West Rouge Junior Public School</t>
  </si>
  <si>
    <t>Weston Memorial Junior Public School</t>
  </si>
  <si>
    <t>Whitney Junior Public School</t>
  </si>
  <si>
    <t>Wilkinson Junior Public School</t>
  </si>
  <si>
    <t>William Burgess Elementary School</t>
  </si>
  <si>
    <t>William G Davis Junior Public School</t>
  </si>
  <si>
    <t>William Lyon Mackenzie Collegiate Institute</t>
  </si>
  <si>
    <t>Williamson Road Junior Public School</t>
  </si>
  <si>
    <t>Willow Park Junior Public School</t>
  </si>
  <si>
    <t>Winchester Junior and Senior Public School</t>
  </si>
  <si>
    <t>Winona Drive Senior Public School</t>
  </si>
  <si>
    <t>Withrow Avenue Junior Public School</t>
  </si>
  <si>
    <t>Woburn Junior Public School</t>
  </si>
  <si>
    <t>Last year 2020-21</t>
  </si>
  <si>
    <t>2021-22</t>
  </si>
  <si>
    <t>Please outline any school activity/ needs (e.g. enhancements, upgrades, student subsidies) that are not fully funded by Ministry Funds for school budget. This information will be used to assist the Business Services Department in identifying any available resources that may benefit your school.  
Please specify estimated dollar amount and quantities of the goods and services required, if applicable.  
(Examples: 10 winter jackets for students in need, approximate cost $75 each X 10, and 10 additional iPads for students - approximate cost $500 each X 10, and $5,000 for outdoor playground that require upgrades/rebuild.)
The Business Development department may contact you for more information regarding the wish list you provide below.</t>
  </si>
  <si>
    <t xml:space="preserve">     a) Backpacks</t>
  </si>
  <si>
    <t xml:space="preserve">     a) School Supplies</t>
  </si>
  <si>
    <t>INSTRUCTION</t>
  </si>
  <si>
    <t>1. School Contact Information</t>
  </si>
  <si>
    <t>Please Click Here to Proceed to 1. School Contact Information</t>
  </si>
  <si>
    <t>Please click here to proceed to 3. School Needs Assessment</t>
  </si>
  <si>
    <t>Please click here to proceed to Submission</t>
  </si>
  <si>
    <t>SCHOOL CONTACT INFORMATION</t>
  </si>
  <si>
    <t>1) School Contact Information</t>
  </si>
  <si>
    <t xml:space="preserve">2) School Generated Funds </t>
  </si>
  <si>
    <t xml:space="preserve">3) School Needs Assessment </t>
  </si>
  <si>
    <t>2. School Generated Funds Financial Plan</t>
  </si>
  <si>
    <t>School Name (Choose from the drop-down list)</t>
  </si>
  <si>
    <t>Does your school have the following? Please select Yes or No from the drop-down list.</t>
  </si>
  <si>
    <t>Please click here to proceed to 2. School Generated Funds</t>
  </si>
  <si>
    <t>Date (YYYY/MM/DD)</t>
  </si>
  <si>
    <t>If no, please leave this sheet blank.</t>
  </si>
  <si>
    <t>REMINDER</t>
  </si>
  <si>
    <t>Google Form Submission (Click here)</t>
  </si>
  <si>
    <t>Step 2. Build the plan with your school council and complete the following three sections:</t>
  </si>
  <si>
    <t>ii) The Superintendent and the school community should be notified if there are revisions to the plan during the year.</t>
  </si>
  <si>
    <t>Fundraising Initiatives for the current school year</t>
  </si>
  <si>
    <t>Expenditure Initiatives (To include outflows for both current and next school year)</t>
  </si>
  <si>
    <t>*Click on the "Google Form Submission" box to submit your finalized plan:</t>
  </si>
  <si>
    <t xml:space="preserve">A:  Each school is required to submit this plan annually. The Principal is required to complete this form for their school's non-board account. If the School Council has a separate bank account, this financial plan needs to be completed as well. This can be done together or separately but best to be done together to co-ordinate efforts. The School Needs Assessment is an also an important part of the plan as it helps inform us of the needs to schools.  </t>
  </si>
  <si>
    <t>A:  In accordance to Ministry of Education Fundraising Guidelines, the Principal is responsible for ensuring that a school fundraising plan is in place each year and to ensure funds received are disbursed as per the intent of funds collected. This information will also be used by TDSB's Finance and Business Development departments, to facilitate support to TDSB schools. The plans may also be used for audit purposes. A consolidated report of submissions received will be provided to the Superintendents of Education of your school's Learning Network.</t>
  </si>
  <si>
    <t xml:space="preserve">           Is your School Council financially active in the current school year?</t>
  </si>
  <si>
    <t>i) The School Generated Funds Financial Plan should be developed with your School Council and shared at a School Council meeting.</t>
  </si>
  <si>
    <t>3. School Needs Assessment</t>
  </si>
  <si>
    <t>A: Please contact your Finance Support Officer or the Business Services Help Desk at businesshelpdesk@tdsb.on.ca or 416-395-8080, if you require assistance or have questions regarding the form.</t>
  </si>
  <si>
    <t>1) Food and Nutrition Program</t>
  </si>
  <si>
    <t>2) Furniture Enhancements</t>
  </si>
  <si>
    <t xml:space="preserve">3) School Ground / Outdoor Enhancement Projects </t>
  </si>
  <si>
    <t>4) Student Subsidies for School Items or Activities</t>
  </si>
  <si>
    <t>5) Supplementary School Supplies</t>
  </si>
  <si>
    <t>6) Technology/Equipment Enhancements</t>
  </si>
  <si>
    <t>7)Winter Clothing:</t>
  </si>
  <si>
    <t>School Councils:</t>
  </si>
  <si>
    <t>Schools:</t>
  </si>
  <si>
    <t>Position (Choose from the drop-down list)</t>
  </si>
  <si>
    <t>Bank Institution (Choose from the drop-down list)</t>
  </si>
  <si>
    <t>I am completing the form for (Choose from the drop-down list)</t>
  </si>
  <si>
    <t>This plan will be communicated to the school community on (YYYY/MM/DD):</t>
  </si>
  <si>
    <t>Date (YYYY/MM/DD):</t>
  </si>
  <si>
    <t xml:space="preserve">Ranking </t>
  </si>
  <si>
    <t>1 (Least Important)</t>
  </si>
  <si>
    <t>Other School Not Listed</t>
  </si>
  <si>
    <t>6 (Most Important)</t>
  </si>
  <si>
    <t>STEPS TO SUBMIT</t>
  </si>
  <si>
    <t>SCHOOL GENERATED FUNDS FINANCIAL PLAN (Aug 1, 2022 - Jul 31, 2023)</t>
  </si>
  <si>
    <t>iii) Please refer to the PSAB closing balances as of July 31, 2022.</t>
  </si>
  <si>
    <t>Please select from the drop-down menu below the type of fundraising activity for 2022 - 2023</t>
  </si>
  <si>
    <t>Description of how the above balance will be used in current year 2022-2023</t>
  </si>
  <si>
    <t>Please select from the drop-down menu below the type of fundraising activity that best represents how the funds will be raised for 2022-2023</t>
  </si>
  <si>
    <t>Please select from the drop-down menu below which fundraising activity will cover the expected outflows in 2022-2023, and/or 2023-2024 for a two year plan?</t>
  </si>
  <si>
    <t>To access the 2022-23 Approved Fundraising and Fun Fair Vendors List – see link below:</t>
  </si>
  <si>
    <t>SCHOOL NEEDS ASSESSMENT (Aug 1, 2022 - Jul 31, 2023)</t>
  </si>
  <si>
    <t>School Name</t>
  </si>
  <si>
    <t>Date (MM/DD/YYYY)</t>
  </si>
  <si>
    <t>Position</t>
  </si>
  <si>
    <t>Superintendent Name</t>
  </si>
  <si>
    <t>Learning Centre</t>
  </si>
  <si>
    <t>Ward Number</t>
  </si>
  <si>
    <t>My school has</t>
  </si>
  <si>
    <t>School Council which operates as an external charity with CRA?</t>
  </si>
  <si>
    <t>Is your School Council financially active in the current year?</t>
  </si>
  <si>
    <t>School Council Chair Email</t>
  </si>
  <si>
    <t>School Council Chair Phone Number</t>
  </si>
  <si>
    <t>School Council Treasurer Email</t>
  </si>
  <si>
    <t>School Council Treasurer Phone Number</t>
  </si>
  <si>
    <t>Bank Institution</t>
  </si>
  <si>
    <t>I am completing the form for</t>
  </si>
  <si>
    <t>Will the school utilize the previous year's surplus for this year's expenditures?</t>
  </si>
  <si>
    <t>How the surplus balance will be used: Book Fair</t>
  </si>
  <si>
    <t>Amount from previous year will be used on: Book Fair</t>
  </si>
  <si>
    <t>How the surplus balance will be used: Charity Fundraising</t>
  </si>
  <si>
    <t>Amount from previous year will be used on: Charity Fundraising</t>
  </si>
  <si>
    <t>How the surplus balance will be used: Excursions</t>
  </si>
  <si>
    <t>Amount from previous year will be used on: Excursions</t>
  </si>
  <si>
    <t>How the surplus balance will be used: Fundraising</t>
  </si>
  <si>
    <t>Amount from previous year will be used on: Fundraising</t>
  </si>
  <si>
    <t>How the surplus balance will be used: Graduation</t>
  </si>
  <si>
    <t>Amount from previous year will be used on: Graduation</t>
  </si>
  <si>
    <t>How the surplus balance will be used: Move-A-Thon</t>
  </si>
  <si>
    <t>Amount from previous year will be used on: Move-A-Thon</t>
  </si>
  <si>
    <t>How the surplus balance will be used: Musical</t>
  </si>
  <si>
    <t>Amount from previous year will be used on: Musical</t>
  </si>
  <si>
    <t>How the surplus balance will be used: Student Activity</t>
  </si>
  <si>
    <t>Amount from previous year will be used on: Student Activity</t>
  </si>
  <si>
    <t>How the surplus balance will be used: Terry Fox</t>
  </si>
  <si>
    <t>Amount from previous year will be used on: Terry Fox</t>
  </si>
  <si>
    <t>How the surplus balance will be used: Other</t>
  </si>
  <si>
    <t>Amount from previous year will be used on: Other</t>
  </si>
  <si>
    <t>TOTAL OF SURPLUS FUNDS USED</t>
  </si>
  <si>
    <t>How the funds will be raised: Book Fair</t>
  </si>
  <si>
    <t>Amount raised from: Book Fair</t>
  </si>
  <si>
    <t>How the funds will be raised: Charity Fundraising</t>
  </si>
  <si>
    <t>Amount raised from: Charity Fundraising</t>
  </si>
  <si>
    <t>How the funds will be raised: Excursions</t>
  </si>
  <si>
    <t>Amount raised from: Excursions</t>
  </si>
  <si>
    <t>How the funds will be raised: Fundraising</t>
  </si>
  <si>
    <t>Amount raised from: Fundraising</t>
  </si>
  <si>
    <t>How the funds will be raised: Graduation</t>
  </si>
  <si>
    <t>Amount raised from: Graduation</t>
  </si>
  <si>
    <t>How the funds will be raised: Move-A-Thon</t>
  </si>
  <si>
    <t>Amount raised from: Move-A-Thon</t>
  </si>
  <si>
    <t>How the funds will be raised: Musical</t>
  </si>
  <si>
    <t>Amount raised from: Musical</t>
  </si>
  <si>
    <t>How the funds will be raised: Student Activity</t>
  </si>
  <si>
    <t>Amount raised from: Student Activity</t>
  </si>
  <si>
    <t>How the funds will be raised: Terry Fox</t>
  </si>
  <si>
    <t>Amount raised from: Terry Fox</t>
  </si>
  <si>
    <t>How the funds will be raised: Other</t>
  </si>
  <si>
    <t>Amount raised from: Other</t>
  </si>
  <si>
    <t>TOTAL OF FUNDS TO BE RAISED</t>
  </si>
  <si>
    <t>What the funds raised will be spent on: Book Fair</t>
  </si>
  <si>
    <t>Amount of funds raised will be spent on: Book Fair</t>
  </si>
  <si>
    <t>What the funds will be spent on: Charity Fundraising</t>
  </si>
  <si>
    <t>Amount of funds raised will be spent on: Charity Fundraising</t>
  </si>
  <si>
    <t>What the funds will be spent on: Excursions</t>
  </si>
  <si>
    <t>Amount of funds raised will be spent on: Excursions</t>
  </si>
  <si>
    <t>What the funds will be spent on: Fundraising</t>
  </si>
  <si>
    <t>Amount of funds raised will be spent on: Fundraising</t>
  </si>
  <si>
    <t>What the funds will be spent on: Graduation</t>
  </si>
  <si>
    <t>Amount of funds raised will be spent on: Graduation</t>
  </si>
  <si>
    <t>What the funds will be spent on: Move-A-Thon</t>
  </si>
  <si>
    <t>Amount of funds raised will be spent on: Move-A-Thon</t>
  </si>
  <si>
    <t>What the funds will be spent on: Musical</t>
  </si>
  <si>
    <t>Amount of funds raised will be spent on: Musical</t>
  </si>
  <si>
    <t>What the funds will be spent on: Student Activity</t>
  </si>
  <si>
    <t>Amount of funds raised will be spent on: Student Activity</t>
  </si>
  <si>
    <t>What the funds will be spent on: Terry Fox</t>
  </si>
  <si>
    <t>Amount of funds raised will be spent on: Terry Fox</t>
  </si>
  <si>
    <t>What the funds will be spent on: Other</t>
  </si>
  <si>
    <t>Amount of funds raised will be spent on: Other</t>
  </si>
  <si>
    <t>TOTAL FUNDS RAISED TO BE SPENT</t>
  </si>
  <si>
    <t>Q2) Will your school support this charitiy: Food Bank/ Food Drives</t>
  </si>
  <si>
    <t>Q2) Will your school support this charitiy: Free the Children</t>
  </si>
  <si>
    <t>Q2) Will your school support this charitiy: Heart &amp; Stroke</t>
  </si>
  <si>
    <t>Q2) Will your school support this charitiy: Hospital for Sick Kids</t>
  </si>
  <si>
    <t>Q2) Will your school support this charitiy: Jump Rope for Heart</t>
  </si>
  <si>
    <t>Q2) Will your school support this charitiy: Red Cross</t>
  </si>
  <si>
    <t>Q2) Will your school support this charitiy: Terry Fox</t>
  </si>
  <si>
    <t>Q2) Will your school support this charitiy: Toronto Foundation for Student Success (TFSS Nutrition)</t>
  </si>
  <si>
    <t>Q2) Will your school support this charitiy: United Way</t>
  </si>
  <si>
    <t>Q2) Will your school support this charitiy: Other external registered charities?</t>
  </si>
  <si>
    <t>Q3) Would your school/ school council be interested in donating any undesignated fundraising surpluses to other schools in need of additional funding?</t>
  </si>
  <si>
    <t>Q3) If yes, and if there is a school you would like to designate the funds to, please record the name below.</t>
  </si>
  <si>
    <t>Q4) Amount if your school be fundraising for: Athletic Program/ Equipment</t>
  </si>
  <si>
    <t>Q4) Amount if your school be fundraising for: Field Trips</t>
  </si>
  <si>
    <t>Q4) Amount if your school be fundraising for: Music Equipment</t>
  </si>
  <si>
    <t>Q4) Amount if your school be fundraising for: School Yard/ Playground/ Playscapes/ Outdoor Improvements</t>
  </si>
  <si>
    <t>Q4) Amount if your school be fundraising for: Technology Equipment</t>
  </si>
  <si>
    <t>Q4) Total Amount if your school be fundraising for: Other Fundraising Projects</t>
  </si>
  <si>
    <t>Q5) Will your school use this fundraising activity: Bingo</t>
  </si>
  <si>
    <t>Q5) Will your school use this fundraising activity: Fun Fair</t>
  </si>
  <si>
    <t>Q5) Will your school use this fundraising activity: Move-a-thon</t>
  </si>
  <si>
    <t>Q5) Will your school use this fundraising activity: Movie Night</t>
  </si>
  <si>
    <t>Q5) Will your school use this fundraising activity: Raffles/Lottery</t>
  </si>
  <si>
    <t>Q5) Will your school use this fundraising activity: Silent Auction</t>
  </si>
  <si>
    <t>Q5) Will your school use this fundraising activity: Sale of Products</t>
  </si>
  <si>
    <t>Q5) Will your school use this fundraising activity: Special Events (Education Event, Health &amp; Wellness, etc.)</t>
  </si>
  <si>
    <t>Q5) Will your school use this fundraising activity: Sporting Activity</t>
  </si>
  <si>
    <t>Q5) Will your school use this fundraising activity: Other Fundraising Activity</t>
  </si>
  <si>
    <t>This plan will be communicated to the school community on (MM/DD/YYYY):</t>
  </si>
  <si>
    <t>Will your school need the initiatives listed below?</t>
  </si>
  <si>
    <t>Food and Nutrition Ranking</t>
  </si>
  <si>
    <t>Food &amp; Nutrition Total</t>
  </si>
  <si>
    <t>Furniture Enhancements Ranking</t>
  </si>
  <si>
    <t>Furniture Enhancement Total</t>
  </si>
  <si>
    <t>School Ground Ranking</t>
  </si>
  <si>
    <t>School Ground Total</t>
  </si>
  <si>
    <t>Student Subsidies for School Items Ranking</t>
  </si>
  <si>
    <t>Student Subsidies for School Items Total</t>
  </si>
  <si>
    <t>Supplementary Supplies Ranking</t>
  </si>
  <si>
    <t>Supplementary Supplies Total</t>
  </si>
  <si>
    <t>Tech Ranking</t>
  </si>
  <si>
    <t>Tech Total</t>
  </si>
  <si>
    <t>Winter Clothing Ranking</t>
  </si>
  <si>
    <t>Winter Clothing Total</t>
  </si>
  <si>
    <t>Other initiatives need</t>
  </si>
  <si>
    <t>Grand Total of Needs</t>
  </si>
  <si>
    <t>School's Non Board surplus balance as of July 31, 2020</t>
  </si>
  <si>
    <t>School council's surplus balance as of July 31, 2020</t>
  </si>
  <si>
    <t>Total Surplus</t>
  </si>
  <si>
    <t>North West Secondary Alternative School</t>
  </si>
  <si>
    <t xml:space="preserve">North East Secondary Alternative School </t>
  </si>
  <si>
    <t xml:space="preserve">South East Secondary Alternative School </t>
  </si>
  <si>
    <t xml:space="preserve">Etobicoke Secondary Alternative School </t>
  </si>
  <si>
    <t>Dr Rita Cox-Kina Minogok Public School</t>
  </si>
  <si>
    <t>Learning Network 1 - Ali Jahangir</t>
  </si>
  <si>
    <t>Learning Network 21 - Jennifer Chan</t>
  </si>
  <si>
    <t>Learning Network 13 - Jacqueline Spence</t>
  </si>
  <si>
    <t>Learning Network 11 - Kurt McIntosh</t>
  </si>
  <si>
    <t>Superintendent's Name</t>
  </si>
  <si>
    <t>PSAB</t>
  </si>
  <si>
    <t>Marwa Hamid (Acting)</t>
  </si>
  <si>
    <t>Belinda Longe (Acting)</t>
  </si>
  <si>
    <t>Kurt McIntosh</t>
  </si>
  <si>
    <t>Elizabeth Addo</t>
  </si>
  <si>
    <t>Cassandra Alviani-Alvarez</t>
  </si>
  <si>
    <t>Lisa Dilworth</t>
  </si>
  <si>
    <t>Alison Gaymes San Vicente</t>
  </si>
  <si>
    <t>Jennifer Chan</t>
  </si>
  <si>
    <t>Harpreet Ghuman</t>
  </si>
  <si>
    <t>Ron Felsen</t>
  </si>
  <si>
    <t>Mary Linton</t>
  </si>
  <si>
    <t>Peter Chang (Interim)</t>
  </si>
  <si>
    <t>Central</t>
  </si>
  <si>
    <t>Kwame Lennon</t>
  </si>
  <si>
    <t>Domenic Giorgi</t>
  </si>
  <si>
    <t>Erin Altosaar</t>
  </si>
  <si>
    <t>Denise Humphreys</t>
  </si>
  <si>
    <t>Jacqueline Spence</t>
  </si>
  <si>
    <t>Andrew Howard</t>
  </si>
  <si>
    <t>Courtney Lewis</t>
  </si>
  <si>
    <t>Liz Holder</t>
  </si>
  <si>
    <t>Helen Fisher</t>
  </si>
  <si>
    <t>John Currie</t>
  </si>
  <si>
    <t>Ali Jahangir</t>
  </si>
  <si>
    <t>Burnhamthorpe Collegiate Institute / Adult</t>
  </si>
  <si>
    <t>Caring and Safe School LC1</t>
  </si>
  <si>
    <t>Jim Spyropoulos</t>
  </si>
  <si>
    <t>Caring and Safe School LC2</t>
  </si>
  <si>
    <t>Caring and Safe School LC3</t>
  </si>
  <si>
    <t>Caring and Safe School LC4</t>
  </si>
  <si>
    <t>Nadira Persaud</t>
  </si>
  <si>
    <t>Debbie Donsky</t>
  </si>
  <si>
    <t>Emery EdVance Secondary School / Adult</t>
  </si>
  <si>
    <t>Etobicoke Secondary Alternative School</t>
  </si>
  <si>
    <t>Tanya Senk</t>
  </si>
  <si>
    <t>Mountview Alternative Junior School</t>
  </si>
  <si>
    <t>North East Secondary Alternative School</t>
  </si>
  <si>
    <t>Scarborough Centre for Alternative Studies / Adult</t>
  </si>
  <si>
    <t>School Of Experiential Education</t>
  </si>
  <si>
    <t>South East Secondary Alternative School</t>
  </si>
  <si>
    <t>Diana Panagiotopoulos</t>
  </si>
  <si>
    <t>Yorkdale Secondary School / Adult</t>
  </si>
  <si>
    <t>School Coucil</t>
  </si>
  <si>
    <t>School</t>
  </si>
  <si>
    <t>School Council</t>
  </si>
  <si>
    <t>Combined</t>
  </si>
  <si>
    <t xml:space="preserve"> *All fields are mandatory. Please make sure you enter all highlighted boxes in the table. </t>
  </si>
  <si>
    <t>Step 1. Save this excel file with your school name for your records.</t>
  </si>
  <si>
    <t xml:space="preserve">Step 3. Proceed to the "Submission" tab and click on the "Google Form Submission" box to submit your finalized plan. </t>
  </si>
  <si>
    <t>Make sure you have saved the final copy of the plan with your school name for your records.</t>
  </si>
  <si>
    <t>Send a final copy of the plan to the school principal to save with the school records.</t>
  </si>
  <si>
    <t>Who is my Finance Support Officer?</t>
  </si>
  <si>
    <t>2) Would your school/ school council be interested in donating any undesignated fundraising surpluses to other schools in need of additional funding? Select Yes, No or Maybe.</t>
  </si>
  <si>
    <t>3) Please identify the type of fundraising activities to support your fundraising goal(s) for 2022-23. Select Yes or leave blank.</t>
  </si>
  <si>
    <t>A:  Please submit this online form on or before December 31, 2022.</t>
  </si>
  <si>
    <t>Will your school be utilizing the previous year's non-board or school council surplus for this year's expenditures? (Yes/No)</t>
  </si>
  <si>
    <t>School council separate account surplus balance as of July 31, 2022 ($).</t>
  </si>
  <si>
    <t>School's non-board surplus balance as of July 31, 2022 ($).</t>
  </si>
  <si>
    <t>Note: Please refer to the Overview Umbrella Category Summary report (PSAB Report #5) closing balance as of July 31, 2022.</t>
  </si>
  <si>
    <t xml:space="preserve">Learning Centre </t>
  </si>
  <si>
    <t xml:space="preserve">Ward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</si>
</sst>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_([$$-409]* #,##0.00_);_([$$-409]* \(#,##0.00\);_([$$-409]* &quot;-&quot;??_);_(@_)"/>
    <numFmt numFmtId="166" formatCode="00##"/>
    <numFmt numFmtId="167" formatCode="mm/yyyy"/>
    <numFmt numFmtId="168" formatCode="mm/dd/yyyy"/>
    <numFmt numFmtId="169" formatCode="[&lt;=9999999]###\-####;\(###\)\ ###\-####"/>
  </numFmts>
  <fonts count="57" x14ac:knownFonts="1">
    <font>
      <sz val="10"/>
      <color rgb="FF000000"/>
      <name val="Arial"/>
    </font>
    <font>
      <u/>
      <sz val="10"/>
      <color theme="10"/>
      <name val="Arial"/>
      <family val="2"/>
    </font>
    <font>
      <sz val="10"/>
      <color rgb="FF000000"/>
      <name val="Calibri"/>
      <family val="2"/>
    </font>
    <font>
      <sz val="10"/>
      <color theme="1"/>
      <name val="Calibri"/>
      <family val="2"/>
    </font>
    <font>
      <b/>
      <sz val="18"/>
      <color theme="1"/>
      <name val="Calibri"/>
      <family val="2"/>
    </font>
    <font>
      <sz val="12"/>
      <color theme="1"/>
      <name val="Calibri"/>
      <family val="2"/>
    </font>
    <font>
      <b/>
      <sz val="12"/>
      <color theme="1"/>
      <name val="Calibri"/>
      <family val="2"/>
    </font>
    <font>
      <b/>
      <sz val="15"/>
      <color theme="1"/>
      <name val="Calibri"/>
      <family val="2"/>
    </font>
    <font>
      <sz val="11"/>
      <color theme="1"/>
      <name val="Calibri"/>
      <family val="2"/>
    </font>
    <font>
      <sz val="11"/>
      <color rgb="FF000000"/>
      <name val="Calibri"/>
      <family val="2"/>
    </font>
    <font>
      <b/>
      <sz val="11"/>
      <color theme="1"/>
      <name val="Calibri"/>
      <family val="2"/>
    </font>
    <font>
      <b/>
      <sz val="11"/>
      <color rgb="FF000000"/>
      <name val="Calibri"/>
      <family val="2"/>
    </font>
    <font>
      <u/>
      <sz val="11"/>
      <color theme="10"/>
      <name val="Calibri"/>
      <family val="2"/>
    </font>
    <font>
      <b/>
      <sz val="11"/>
      <color rgb="FFFF0000"/>
      <name val="Calibri"/>
      <family val="2"/>
    </font>
    <font>
      <b/>
      <sz val="18"/>
      <color rgb="FF000000"/>
      <name val="Calibri"/>
      <family val="2"/>
    </font>
    <font>
      <sz val="10"/>
      <color rgb="FF000000"/>
      <name val="Arial"/>
      <family val="2"/>
    </font>
    <font>
      <b/>
      <sz val="10"/>
      <color rgb="FF000000"/>
      <name val="Calibri"/>
      <family val="2"/>
    </font>
    <font>
      <b/>
      <sz val="16"/>
      <color theme="1"/>
      <name val="Calibri"/>
      <family val="2"/>
    </font>
    <font>
      <b/>
      <sz val="11"/>
      <color rgb="FF000000"/>
      <name val="Arial"/>
      <family val="2"/>
    </font>
    <font>
      <sz val="11"/>
      <color rgb="FF000000"/>
      <name val="Arial"/>
      <family val="2"/>
    </font>
    <font>
      <sz val="10"/>
      <color theme="1"/>
      <name val="Arial"/>
      <family val="2"/>
      <scheme val="major"/>
    </font>
    <font>
      <sz val="10"/>
      <color rgb="FF000000"/>
      <name val="Arial"/>
      <family val="2"/>
      <scheme val="major"/>
    </font>
    <font>
      <sz val="10"/>
      <color theme="0"/>
      <name val="Arial"/>
      <family val="2"/>
    </font>
    <font>
      <sz val="11"/>
      <color rgb="FFFF0000"/>
      <name val="Calibri"/>
      <family val="2"/>
    </font>
    <font>
      <b/>
      <sz val="10"/>
      <color rgb="FF000000"/>
      <name val="Arial"/>
      <family val="2"/>
    </font>
    <font>
      <sz val="11"/>
      <color rgb="FF181717"/>
      <name val="Arial"/>
      <family val="2"/>
    </font>
    <font>
      <sz val="12"/>
      <color rgb="FFFF0000"/>
      <name val="Calibri"/>
      <family val="2"/>
    </font>
    <font>
      <b/>
      <sz val="16"/>
      <name val="Calibri"/>
      <family val="2"/>
    </font>
    <font>
      <sz val="10"/>
      <name val="Arial"/>
      <family val="2"/>
    </font>
    <font>
      <u/>
      <sz val="22"/>
      <color theme="10"/>
      <name val="Arial"/>
      <family val="2"/>
    </font>
    <font>
      <b/>
      <sz val="13"/>
      <color rgb="FF000000"/>
      <name val="Calibri"/>
      <family val="2"/>
    </font>
    <font>
      <sz val="13"/>
      <color rgb="FF000000"/>
      <name val="Calibri"/>
      <family val="2"/>
    </font>
    <font>
      <b/>
      <sz val="13"/>
      <color theme="1"/>
      <name val="Calibri"/>
      <family val="2"/>
    </font>
    <font>
      <sz val="13"/>
      <color theme="1"/>
      <name val="Calibri"/>
      <family val="2"/>
    </font>
    <font>
      <u/>
      <sz val="13"/>
      <color theme="10"/>
      <name val="Arial"/>
      <family val="2"/>
    </font>
    <font>
      <u/>
      <sz val="14"/>
      <color theme="10"/>
      <name val="Arial"/>
      <family val="2"/>
    </font>
    <font>
      <sz val="13"/>
      <name val="Calibri"/>
      <family val="2"/>
    </font>
    <font>
      <sz val="14"/>
      <color theme="1"/>
      <name val="Calibri"/>
      <family val="2"/>
    </font>
    <font>
      <sz val="14"/>
      <color rgb="FF000000"/>
      <name val="Calibri"/>
      <family val="2"/>
    </font>
    <font>
      <b/>
      <sz val="14"/>
      <color theme="1"/>
      <name val="Calibri"/>
      <family val="2"/>
    </font>
    <font>
      <sz val="14"/>
      <name val="Calibri"/>
      <family val="2"/>
    </font>
    <font>
      <sz val="15"/>
      <name val="Calibri"/>
      <family val="2"/>
    </font>
    <font>
      <b/>
      <sz val="14"/>
      <color rgb="FF000000"/>
      <name val="Calibri"/>
      <family val="2"/>
    </font>
    <font>
      <i/>
      <sz val="13"/>
      <color theme="1"/>
      <name val="Calibri"/>
      <family val="2"/>
    </font>
    <font>
      <b/>
      <sz val="13.5"/>
      <color theme="1"/>
      <name val="Calibri"/>
      <family val="2"/>
    </font>
    <font>
      <sz val="13.5"/>
      <color rgb="FF000000"/>
      <name val="Calibri"/>
      <family val="2"/>
    </font>
    <font>
      <sz val="13.5"/>
      <color theme="1"/>
      <name val="Calibri"/>
      <family val="2"/>
    </font>
    <font>
      <b/>
      <i/>
      <sz val="13"/>
      <color theme="1"/>
      <name val="Calibri"/>
      <family val="2"/>
    </font>
    <font>
      <sz val="13"/>
      <color rgb="FFFFFFFF"/>
      <name val="Calibri"/>
      <family val="2"/>
    </font>
    <font>
      <b/>
      <sz val="13"/>
      <color rgb="FFFF0000"/>
      <name val="Calibri"/>
      <family val="2"/>
    </font>
    <font>
      <b/>
      <sz val="12"/>
      <color rgb="FF000000"/>
      <name val="Arial"/>
      <family val="2"/>
    </font>
    <font>
      <sz val="12"/>
      <color rgb="FF000000"/>
      <name val="Arial"/>
      <family val="2"/>
    </font>
    <font>
      <sz val="13"/>
      <color rgb="FF000000"/>
      <name val="Arial"/>
      <family val="2"/>
    </font>
    <font>
      <b/>
      <i/>
      <u/>
      <sz val="13"/>
      <color rgb="FFFF0000"/>
      <name val="Calibri"/>
      <family val="2"/>
    </font>
    <font>
      <b/>
      <sz val="12"/>
      <color rgb="FFFF0000"/>
      <name val="Arial"/>
      <family val="2"/>
    </font>
    <font>
      <u/>
      <sz val="13"/>
      <color theme="10"/>
      <name val="Calibri"/>
      <family val="2"/>
    </font>
    <font>
      <u/>
      <sz val="14"/>
      <color theme="10"/>
      <name val="Calibri"/>
      <family val="2"/>
    </font>
  </fonts>
  <fills count="25">
    <fill>
      <patternFill patternType="none"/>
    </fill>
    <fill>
      <patternFill patternType="gray125"/>
    </fill>
    <fill>
      <patternFill patternType="solid">
        <fgColor rgb="FFFFC000"/>
        <bgColor rgb="FFFFC000"/>
      </patternFill>
    </fill>
    <fill>
      <patternFill patternType="solid">
        <fgColor rgb="FFF2F2F2"/>
        <bgColor rgb="FFF2F2F2"/>
      </patternFill>
    </fill>
    <fill>
      <patternFill patternType="solid">
        <fgColor rgb="FF92D050"/>
        <bgColor rgb="FF92D050"/>
      </patternFill>
    </fill>
    <fill>
      <patternFill patternType="solid">
        <fgColor rgb="FFFFFFFF"/>
        <bgColor indexed="64"/>
      </patternFill>
    </fill>
    <fill>
      <patternFill patternType="solid">
        <fgColor rgb="FFE7E6E6"/>
        <bgColor indexed="64"/>
      </patternFill>
    </fill>
    <fill>
      <patternFill patternType="solid">
        <fgColor rgb="FFD0CECE"/>
        <bgColor indexed="64"/>
      </patternFill>
    </fill>
    <fill>
      <patternFill patternType="solid">
        <fgColor rgb="FFD9D9D9"/>
        <bgColor indexed="64"/>
      </patternFill>
    </fill>
    <fill>
      <patternFill patternType="solid">
        <fgColor rgb="FFFFFF00"/>
        <bgColor indexed="64"/>
      </patternFill>
    </fill>
    <fill>
      <patternFill patternType="darkUp">
        <fgColor theme="1"/>
        <bgColor rgb="FFFFFFFF"/>
      </patternFill>
    </fill>
    <fill>
      <patternFill patternType="solid">
        <fgColor rgb="FFFFFF00"/>
        <bgColor rgb="FF000000"/>
      </patternFill>
    </fill>
    <fill>
      <patternFill patternType="solid">
        <fgColor theme="0"/>
        <bgColor indexed="64"/>
      </patternFill>
    </fill>
    <fill>
      <patternFill patternType="solid">
        <fgColor theme="0"/>
        <bgColor theme="1"/>
      </patternFill>
    </fill>
    <fill>
      <patternFill patternType="darkUp">
        <fgColor theme="1"/>
      </patternFill>
    </fill>
    <fill>
      <patternFill patternType="darkUp">
        <bgColor rgb="FFFFFFFF"/>
      </patternFill>
    </fill>
    <fill>
      <patternFill patternType="solid">
        <fgColor theme="2" tint="-0.14999847407452621"/>
        <bgColor indexed="64"/>
      </patternFill>
    </fill>
    <fill>
      <patternFill patternType="darkUp"/>
    </fill>
    <fill>
      <patternFill patternType="solid">
        <fgColor rgb="FFB7E1CD"/>
        <bgColor indexed="64"/>
      </patternFill>
    </fill>
    <fill>
      <patternFill patternType="solid">
        <fgColor theme="6" tint="0.79998168889431442"/>
        <bgColor indexed="64"/>
      </patternFill>
    </fill>
    <fill>
      <patternFill patternType="solid">
        <fgColor theme="6" tint="0.79998168889431442"/>
        <bgColor theme="0"/>
      </patternFill>
    </fill>
    <fill>
      <patternFill patternType="solid">
        <fgColor rgb="FF92D050"/>
        <bgColor rgb="FFF2F2F2"/>
      </patternFill>
    </fill>
    <fill>
      <patternFill patternType="solid">
        <fgColor rgb="FF92D050"/>
        <bgColor indexed="64"/>
      </patternFill>
    </fill>
    <fill>
      <patternFill patternType="solid">
        <fgColor theme="0" tint="-0.14999847407452621"/>
        <bgColor rgb="FFD8E4BC"/>
      </patternFill>
    </fill>
    <fill>
      <patternFill patternType="solid">
        <fgColor theme="4" tint="0.39997558519241921"/>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thick">
        <color rgb="FF000000"/>
      </right>
      <top style="medium">
        <color rgb="FF000000"/>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CCCCCC"/>
      </bottom>
      <diagonal/>
    </border>
    <border>
      <left style="medium">
        <color rgb="FF000000"/>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style="medium">
        <color rgb="FF000000"/>
      </left>
      <right style="medium">
        <color rgb="FF000000"/>
      </right>
      <top style="medium">
        <color rgb="FFCCCCCC"/>
      </top>
      <bottom style="medium">
        <color rgb="FFCCCCCC"/>
      </bottom>
      <diagonal/>
    </border>
  </borders>
  <cellStyleXfs count="2">
    <xf numFmtId="0" fontId="0" fillId="0" borderId="0"/>
    <xf numFmtId="0" fontId="1" fillId="0" borderId="0" applyNumberFormat="0" applyFill="0" applyBorder="0" applyAlignment="0" applyProtection="0"/>
  </cellStyleXfs>
  <cellXfs count="371">
    <xf numFmtId="0" fontId="0" fillId="0" borderId="0" xfId="0" applyFont="1" applyAlignment="1"/>
    <xf numFmtId="0" fontId="9" fillId="0" borderId="0" xfId="0" applyFont="1" applyAlignment="1" applyProtection="1">
      <protection locked="0"/>
    </xf>
    <xf numFmtId="0" fontId="16" fillId="0" borderId="0" xfId="0" applyFont="1" applyAlignment="1" applyProtection="1">
      <protection locked="0"/>
    </xf>
    <xf numFmtId="0" fontId="17" fillId="5" borderId="0" xfId="0" applyNumberFormat="1" applyFont="1" applyFill="1" applyAlignment="1" applyProtection="1">
      <alignment horizontal="left"/>
      <protection locked="0"/>
    </xf>
    <xf numFmtId="0" fontId="3" fillId="0" borderId="0" xfId="0" applyFont="1" applyProtection="1">
      <protection locked="0"/>
    </xf>
    <xf numFmtId="0" fontId="3" fillId="0" borderId="0" xfId="0" applyFont="1" applyAlignment="1" applyProtection="1">
      <protection locked="0"/>
    </xf>
    <xf numFmtId="0" fontId="7" fillId="0" borderId="0" xfId="0" applyFont="1" applyAlignment="1" applyProtection="1">
      <protection locked="0"/>
    </xf>
    <xf numFmtId="0" fontId="5" fillId="0" borderId="6" xfId="0" applyFont="1" applyBorder="1" applyAlignment="1" applyProtection="1">
      <protection locked="0"/>
    </xf>
    <xf numFmtId="0" fontId="5" fillId="0" borderId="0" xfId="0" applyFont="1" applyBorder="1" applyAlignment="1" applyProtection="1">
      <protection locked="0"/>
    </xf>
    <xf numFmtId="0" fontId="17" fillId="5" borderId="0" xfId="0" applyFont="1" applyFill="1" applyAlignment="1" applyProtection="1">
      <alignment horizontal="left"/>
      <protection locked="0"/>
    </xf>
    <xf numFmtId="0" fontId="15" fillId="0" borderId="0" xfId="0" applyFont="1" applyAlignment="1"/>
    <xf numFmtId="0" fontId="2" fillId="0" borderId="0" xfId="0" applyFont="1" applyAlignment="1" applyProtection="1">
      <protection locked="0"/>
    </xf>
    <xf numFmtId="0" fontId="17" fillId="5" borderId="0" xfId="0" applyFont="1" applyFill="1" applyAlignment="1" applyProtection="1">
      <alignment horizontal="left"/>
    </xf>
    <xf numFmtId="166" fontId="17" fillId="5" borderId="0" xfId="0" applyNumberFormat="1" applyFont="1" applyFill="1" applyAlignment="1" applyProtection="1">
      <alignment horizontal="left"/>
    </xf>
    <xf numFmtId="0" fontId="17" fillId="5" borderId="0" xfId="0" applyNumberFormat="1" applyFont="1" applyFill="1" applyAlignment="1" applyProtection="1">
      <alignment horizontal="left"/>
    </xf>
    <xf numFmtId="0" fontId="9" fillId="0" borderId="0" xfId="0" applyFont="1" applyAlignment="1" applyProtection="1"/>
    <xf numFmtId="0" fontId="8" fillId="0" borderId="0" xfId="0" applyFont="1" applyAlignment="1" applyProtection="1">
      <alignment horizontal="left"/>
    </xf>
    <xf numFmtId="0" fontId="4" fillId="0" borderId="0" xfId="0" applyFont="1" applyAlignment="1" applyProtection="1">
      <alignment horizontal="center"/>
      <protection locked="0"/>
    </xf>
    <xf numFmtId="0" fontId="2" fillId="0" borderId="0" xfId="0" applyFont="1" applyAlignment="1" applyProtection="1">
      <protection locked="0"/>
    </xf>
    <xf numFmtId="0" fontId="5" fillId="0" borderId="0" xfId="0" applyFont="1" applyAlignment="1" applyProtection="1">
      <protection locked="0"/>
    </xf>
    <xf numFmtId="0" fontId="6" fillId="0" borderId="0" xfId="0" applyFont="1" applyAlignment="1" applyProtection="1">
      <protection locked="0"/>
    </xf>
    <xf numFmtId="0" fontId="0" fillId="0" borderId="0" xfId="0" applyFont="1" applyAlignment="1">
      <alignment vertical="top"/>
    </xf>
    <xf numFmtId="0" fontId="19" fillId="0" borderId="0" xfId="0" applyFont="1" applyAlignment="1"/>
    <xf numFmtId="0" fontId="19" fillId="0" borderId="0" xfId="0" applyFont="1" applyAlignment="1">
      <alignment vertical="top"/>
    </xf>
    <xf numFmtId="0" fontId="20" fillId="0" borderId="0" xfId="0" applyFont="1" applyAlignment="1"/>
    <xf numFmtId="0" fontId="21" fillId="0" borderId="0" xfId="0" applyFont="1" applyAlignment="1"/>
    <xf numFmtId="0" fontId="22" fillId="0" borderId="0" xfId="0" applyFont="1"/>
    <xf numFmtId="0" fontId="0" fillId="0" borderId="0" xfId="0" applyFont="1" applyAlignment="1">
      <alignment horizontal="center"/>
    </xf>
    <xf numFmtId="0" fontId="0" fillId="0" borderId="0" xfId="0" applyFont="1" applyAlignment="1">
      <alignment horizontal="center" vertical="center"/>
    </xf>
    <xf numFmtId="0" fontId="23" fillId="0" borderId="0" xfId="0" applyFont="1" applyAlignment="1" applyProtection="1">
      <alignment horizontal="left"/>
    </xf>
    <xf numFmtId="0" fontId="24" fillId="0" borderId="0" xfId="0" applyFont="1" applyAlignment="1">
      <alignment horizontal="center" vertical="center"/>
    </xf>
    <xf numFmtId="0" fontId="24" fillId="0" borderId="0" xfId="0" applyFont="1" applyAlignment="1"/>
    <xf numFmtId="0" fontId="2" fillId="0" borderId="0" xfId="0" applyFont="1" applyAlignment="1" applyProtection="1">
      <protection locked="0"/>
    </xf>
    <xf numFmtId="0" fontId="0" fillId="0" borderId="0" xfId="0"/>
    <xf numFmtId="0" fontId="14" fillId="0" borderId="6" xfId="0" applyFont="1" applyBorder="1" applyAlignment="1" applyProtection="1">
      <alignment horizontal="center"/>
    </xf>
    <xf numFmtId="0" fontId="14" fillId="0" borderId="0" xfId="0" applyFont="1" applyBorder="1" applyAlignment="1" applyProtection="1">
      <alignment horizontal="center"/>
    </xf>
    <xf numFmtId="0" fontId="28" fillId="0" borderId="0" xfId="0" applyFont="1"/>
    <xf numFmtId="0" fontId="0" fillId="0" borderId="0" xfId="0" applyFont="1" applyAlignment="1" applyProtection="1"/>
    <xf numFmtId="0" fontId="19" fillId="0" borderId="0" xfId="0" applyFont="1" applyAlignment="1" applyProtection="1">
      <alignment horizontal="right"/>
    </xf>
    <xf numFmtId="0" fontId="19" fillId="0" borderId="0" xfId="0" applyFont="1" applyBorder="1" applyAlignment="1" applyProtection="1"/>
    <xf numFmtId="0" fontId="19" fillId="0" borderId="0" xfId="0" applyFont="1" applyAlignment="1" applyProtection="1"/>
    <xf numFmtId="14" fontId="28" fillId="0" borderId="0" xfId="0" applyNumberFormat="1" applyFont="1"/>
    <xf numFmtId="44" fontId="28" fillId="0" borderId="0" xfId="0" applyNumberFormat="1" applyFont="1" applyProtection="1"/>
    <xf numFmtId="0" fontId="24" fillId="8" borderId="15" xfId="0" applyFont="1" applyFill="1" applyBorder="1" applyAlignment="1">
      <alignment horizontal="center" wrapText="1"/>
    </xf>
    <xf numFmtId="0" fontId="24" fillId="8" borderId="35" xfId="0" applyFont="1" applyFill="1" applyBorder="1" applyAlignment="1">
      <alignment horizontal="right" wrapText="1"/>
    </xf>
    <xf numFmtId="0" fontId="24" fillId="8" borderId="35" xfId="0" applyFont="1" applyFill="1" applyBorder="1" applyAlignment="1">
      <alignment horizontal="center" wrapText="1"/>
    </xf>
    <xf numFmtId="0" fontId="24" fillId="8" borderId="36" xfId="0" applyFont="1" applyFill="1" applyBorder="1" applyAlignment="1">
      <alignment horizontal="center" wrapText="1"/>
    </xf>
    <xf numFmtId="0" fontId="24" fillId="8" borderId="37" xfId="0" applyFont="1" applyFill="1" applyBorder="1" applyAlignment="1">
      <alignment horizontal="center" wrapText="1"/>
    </xf>
    <xf numFmtId="0" fontId="15" fillId="8" borderId="35" xfId="0" applyFont="1" applyFill="1" applyBorder="1" applyAlignment="1">
      <alignment wrapText="1"/>
    </xf>
    <xf numFmtId="0" fontId="2" fillId="0" borderId="0" xfId="0" applyFont="1" applyAlignment="1" applyProtection="1">
      <protection locked="0"/>
    </xf>
    <xf numFmtId="0" fontId="15" fillId="9" borderId="39" xfId="0" applyFont="1" applyFill="1" applyBorder="1" applyAlignment="1">
      <alignment wrapText="1"/>
    </xf>
    <xf numFmtId="0" fontId="9" fillId="0" borderId="38" xfId="0" applyFont="1" applyBorder="1" applyAlignment="1">
      <alignment wrapText="1"/>
    </xf>
    <xf numFmtId="0" fontId="9" fillId="0" borderId="39" xfId="0" applyFont="1" applyBorder="1" applyAlignment="1">
      <alignment wrapText="1"/>
    </xf>
    <xf numFmtId="0" fontId="9" fillId="0" borderId="40" xfId="0" applyFont="1" applyBorder="1" applyAlignment="1">
      <alignment horizontal="right" wrapText="1"/>
    </xf>
    <xf numFmtId="0" fontId="9" fillId="0" borderId="39" xfId="0" applyFont="1" applyBorder="1" applyAlignment="1">
      <alignment horizontal="right" wrapText="1"/>
    </xf>
    <xf numFmtId="4" fontId="19" fillId="18" borderId="41" xfId="0" applyNumberFormat="1" applyFont="1" applyFill="1" applyBorder="1" applyAlignment="1">
      <alignment horizontal="right" wrapText="1"/>
    </xf>
    <xf numFmtId="0" fontId="9" fillId="0" borderId="40" xfId="0" applyFont="1" applyBorder="1" applyAlignment="1">
      <alignment wrapText="1"/>
    </xf>
    <xf numFmtId="0" fontId="19" fillId="18" borderId="41" xfId="0" applyFont="1" applyFill="1" applyBorder="1" applyAlignment="1">
      <alignment horizontal="right" wrapText="1"/>
    </xf>
    <xf numFmtId="0" fontId="15" fillId="0" borderId="39" xfId="0" applyFont="1" applyBorder="1" applyAlignment="1">
      <alignment wrapText="1"/>
    </xf>
    <xf numFmtId="0" fontId="15" fillId="0" borderId="42" xfId="0" applyFont="1" applyBorder="1" applyAlignment="1">
      <alignment wrapText="1"/>
    </xf>
    <xf numFmtId="0" fontId="9" fillId="9" borderId="39" xfId="0" applyFont="1" applyFill="1" applyBorder="1" applyAlignment="1">
      <alignment wrapText="1"/>
    </xf>
    <xf numFmtId="0" fontId="9" fillId="9" borderId="40" xfId="0" applyFont="1" applyFill="1" applyBorder="1" applyAlignment="1">
      <alignment horizontal="right" wrapText="1"/>
    </xf>
    <xf numFmtId="0" fontId="9" fillId="9" borderId="38" xfId="0" applyFont="1" applyFill="1" applyBorder="1" applyAlignment="1">
      <alignment wrapText="1"/>
    </xf>
    <xf numFmtId="0" fontId="9" fillId="9" borderId="39" xfId="0" applyFont="1" applyFill="1" applyBorder="1" applyAlignment="1">
      <alignment horizontal="right" wrapText="1"/>
    </xf>
    <xf numFmtId="0" fontId="15" fillId="0" borderId="38" xfId="0" applyFont="1" applyBorder="1" applyAlignment="1">
      <alignment wrapText="1"/>
    </xf>
    <xf numFmtId="0" fontId="15" fillId="0" borderId="40" xfId="0" applyFont="1" applyBorder="1" applyAlignment="1">
      <alignment wrapText="1"/>
    </xf>
    <xf numFmtId="0" fontId="19" fillId="18" borderId="43" xfId="0" applyFont="1" applyFill="1" applyBorder="1" applyAlignment="1">
      <alignment horizontal="right" wrapText="1"/>
    </xf>
    <xf numFmtId="0" fontId="15" fillId="0" borderId="43" xfId="0" applyFont="1" applyBorder="1" applyAlignment="1">
      <alignment wrapText="1"/>
    </xf>
    <xf numFmtId="0" fontId="15" fillId="18" borderId="43" xfId="0" applyFont="1" applyFill="1" applyBorder="1" applyAlignment="1">
      <alignment horizontal="right" wrapText="1"/>
    </xf>
    <xf numFmtId="0" fontId="11" fillId="9" borderId="44" xfId="0" applyFont="1" applyFill="1" applyBorder="1" applyAlignment="1">
      <alignment horizontal="center" wrapText="1"/>
    </xf>
    <xf numFmtId="0" fontId="24" fillId="9" borderId="45" xfId="0" applyFont="1" applyFill="1" applyBorder="1" applyAlignment="1">
      <alignment wrapText="1"/>
    </xf>
    <xf numFmtId="0" fontId="15" fillId="9" borderId="45" xfId="0" applyFont="1" applyFill="1" applyBorder="1" applyAlignment="1">
      <alignment wrapText="1"/>
    </xf>
    <xf numFmtId="0" fontId="15" fillId="9" borderId="46" xfId="0" applyFont="1" applyFill="1" applyBorder="1" applyAlignment="1">
      <alignment wrapText="1"/>
    </xf>
    <xf numFmtId="0" fontId="15" fillId="9" borderId="45" xfId="0" applyFont="1" applyFill="1" applyBorder="1" applyAlignment="1" applyProtection="1">
      <alignment wrapText="1"/>
    </xf>
    <xf numFmtId="4" fontId="9" fillId="0" borderId="47" xfId="0" applyNumberFormat="1" applyFont="1" applyBorder="1" applyAlignment="1">
      <alignment horizontal="right" wrapText="1"/>
    </xf>
    <xf numFmtId="0" fontId="9" fillId="0" borderId="47" xfId="0" applyFont="1" applyBorder="1" applyAlignment="1">
      <alignment horizontal="right" wrapText="1"/>
    </xf>
    <xf numFmtId="4" fontId="9" fillId="9" borderId="47" xfId="0" applyNumberFormat="1" applyFont="1" applyFill="1" applyBorder="1" applyAlignment="1">
      <alignment horizontal="right" wrapText="1"/>
    </xf>
    <xf numFmtId="0" fontId="2" fillId="0" borderId="0" xfId="0" applyFont="1" applyAlignment="1" applyProtection="1">
      <protection locked="0"/>
    </xf>
    <xf numFmtId="0" fontId="30" fillId="16" borderId="17" xfId="0" applyFont="1" applyFill="1" applyBorder="1" applyAlignment="1" applyProtection="1">
      <alignment horizontal="left"/>
    </xf>
    <xf numFmtId="0" fontId="32" fillId="8" borderId="8" xfId="0" applyFont="1" applyFill="1" applyBorder="1" applyAlignment="1" applyProtection="1">
      <alignment horizontal="left"/>
    </xf>
    <xf numFmtId="0" fontId="32" fillId="8" borderId="1" xfId="0" applyFont="1" applyFill="1" applyBorder="1" applyAlignment="1" applyProtection="1">
      <alignment horizontal="left"/>
    </xf>
    <xf numFmtId="0" fontId="33" fillId="17" borderId="1" xfId="0" applyFont="1" applyFill="1" applyBorder="1" applyAlignment="1" applyProtection="1">
      <alignment horizontal="center"/>
    </xf>
    <xf numFmtId="0" fontId="32" fillId="8" borderId="1" xfId="0" applyFont="1" applyFill="1" applyBorder="1" applyAlignment="1" applyProtection="1">
      <alignment horizontal="left" indent="3"/>
    </xf>
    <xf numFmtId="0" fontId="32" fillId="8" borderId="2" xfId="0" applyFont="1" applyFill="1" applyBorder="1" applyAlignment="1" applyProtection="1">
      <alignment horizontal="left"/>
    </xf>
    <xf numFmtId="168" fontId="31" fillId="19" borderId="18" xfId="0" applyNumberFormat="1" applyFont="1" applyFill="1" applyBorder="1" applyAlignment="1" applyProtection="1">
      <alignment horizontal="center"/>
      <protection locked="0"/>
    </xf>
    <xf numFmtId="0" fontId="33" fillId="19" borderId="1" xfId="0" applyFont="1" applyFill="1" applyBorder="1" applyAlignment="1" applyProtection="1">
      <alignment horizontal="center"/>
      <protection locked="0"/>
    </xf>
    <xf numFmtId="0" fontId="33" fillId="19" borderId="11" xfId="0" applyFont="1" applyFill="1" applyBorder="1" applyAlignment="1" applyProtection="1">
      <alignment horizontal="center"/>
      <protection locked="0"/>
    </xf>
    <xf numFmtId="0" fontId="34" fillId="19" borderId="11" xfId="1" applyFont="1" applyFill="1" applyBorder="1" applyAlignment="1" applyProtection="1">
      <alignment horizontal="center"/>
      <protection locked="0"/>
    </xf>
    <xf numFmtId="169" fontId="33" fillId="19" borderId="11" xfId="0" applyNumberFormat="1" applyFont="1" applyFill="1" applyBorder="1" applyAlignment="1" applyProtection="1">
      <alignment horizontal="center"/>
      <protection locked="0"/>
    </xf>
    <xf numFmtId="0" fontId="31" fillId="19" borderId="1" xfId="0" applyFont="1" applyFill="1" applyBorder="1" applyAlignment="1" applyProtection="1">
      <alignment horizontal="center"/>
      <protection locked="0"/>
    </xf>
    <xf numFmtId="0" fontId="34" fillId="19" borderId="5" xfId="1" applyFont="1" applyFill="1" applyBorder="1" applyAlignment="1" applyProtection="1">
      <alignment horizontal="center"/>
      <protection locked="0"/>
    </xf>
    <xf numFmtId="169" fontId="31" fillId="19" borderId="1" xfId="0" applyNumberFormat="1" applyFont="1" applyFill="1" applyBorder="1" applyAlignment="1" applyProtection="1">
      <alignment horizontal="center"/>
      <protection locked="0"/>
    </xf>
    <xf numFmtId="0" fontId="33" fillId="0" borderId="0" xfId="0" applyFont="1" applyAlignment="1" applyProtection="1">
      <protection locked="0"/>
    </xf>
    <xf numFmtId="0" fontId="37" fillId="0" borderId="0" xfId="0" applyFont="1" applyAlignment="1" applyProtection="1">
      <protection locked="0"/>
    </xf>
    <xf numFmtId="0" fontId="37" fillId="0" borderId="0" xfId="0" applyFont="1" applyAlignment="1" applyProtection="1">
      <alignment horizontal="center"/>
      <protection locked="0"/>
    </xf>
    <xf numFmtId="165" fontId="39" fillId="5" borderId="0" xfId="0" applyNumberFormat="1" applyFont="1" applyFill="1" applyBorder="1" applyAlignment="1" applyProtection="1">
      <alignment vertical="center"/>
      <protection locked="0"/>
    </xf>
    <xf numFmtId="0" fontId="38" fillId="0" borderId="0" xfId="0" applyFont="1" applyAlignment="1" applyProtection="1">
      <protection locked="0"/>
    </xf>
    <xf numFmtId="0" fontId="39" fillId="0" borderId="0" xfId="0" applyFont="1" applyBorder="1" applyAlignment="1" applyProtection="1"/>
    <xf numFmtId="0" fontId="37" fillId="0" borderId="0" xfId="0" applyFont="1" applyAlignment="1" applyProtection="1"/>
    <xf numFmtId="165" fontId="39" fillId="5" borderId="0" xfId="0" applyNumberFormat="1" applyFont="1" applyFill="1" applyBorder="1" applyAlignment="1" applyProtection="1">
      <alignment horizontal="center"/>
      <protection locked="0"/>
    </xf>
    <xf numFmtId="0" fontId="42" fillId="5" borderId="5" xfId="0" applyFont="1" applyFill="1" applyBorder="1" applyAlignment="1"/>
    <xf numFmtId="165" fontId="39" fillId="5" borderId="0" xfId="0" applyNumberFormat="1" applyFont="1" applyFill="1" applyBorder="1" applyAlignment="1" applyProtection="1">
      <alignment horizontal="center" vertical="center"/>
      <protection locked="0"/>
    </xf>
    <xf numFmtId="0" fontId="42" fillId="5" borderId="0" xfId="0" applyFont="1" applyFill="1" applyBorder="1" applyAlignment="1"/>
    <xf numFmtId="165" fontId="37" fillId="0" borderId="0" xfId="0" applyNumberFormat="1" applyFont="1" applyFill="1" applyBorder="1" applyAlignment="1" applyProtection="1">
      <protection locked="0"/>
    </xf>
    <xf numFmtId="0" fontId="37" fillId="19" borderId="1" xfId="0" applyFont="1" applyFill="1" applyBorder="1" applyAlignment="1" applyProtection="1">
      <alignment vertical="center"/>
      <protection locked="0"/>
    </xf>
    <xf numFmtId="0" fontId="32" fillId="3" borderId="4" xfId="0" applyFont="1" applyFill="1" applyBorder="1" applyAlignment="1" applyProtection="1">
      <alignment horizontal="center" vertical="center"/>
    </xf>
    <xf numFmtId="0" fontId="32" fillId="0" borderId="9" xfId="0" applyFont="1" applyBorder="1" applyAlignment="1">
      <alignment horizontal="left" vertical="center" wrapText="1"/>
    </xf>
    <xf numFmtId="0" fontId="32" fillId="3" borderId="13" xfId="0" applyFont="1" applyFill="1" applyBorder="1" applyAlignment="1">
      <alignment horizontal="center" vertical="center"/>
    </xf>
    <xf numFmtId="0" fontId="32" fillId="3" borderId="4" xfId="0" applyFont="1" applyFill="1" applyBorder="1" applyAlignment="1">
      <alignment horizontal="center"/>
    </xf>
    <xf numFmtId="0" fontId="33" fillId="0" borderId="9" xfId="0" applyFont="1" applyBorder="1" applyAlignment="1" applyProtection="1">
      <alignment horizontal="left" wrapText="1"/>
      <protection locked="0"/>
    </xf>
    <xf numFmtId="167" fontId="33" fillId="0" borderId="8" xfId="0" applyNumberFormat="1" applyFont="1" applyBorder="1" applyAlignment="1" applyProtection="1">
      <alignment horizontal="center"/>
      <protection locked="0"/>
    </xf>
    <xf numFmtId="44" fontId="33" fillId="0" borderId="7" xfId="0" applyNumberFormat="1" applyFont="1" applyBorder="1" applyAlignment="1" applyProtection="1">
      <protection locked="0"/>
    </xf>
    <xf numFmtId="167" fontId="33" fillId="0" borderId="7" xfId="0" applyNumberFormat="1" applyFont="1" applyBorder="1" applyAlignment="1" applyProtection="1">
      <alignment horizontal="center"/>
      <protection locked="0"/>
    </xf>
    <xf numFmtId="0" fontId="33" fillId="0" borderId="9" xfId="0" applyFont="1" applyBorder="1" applyAlignment="1" applyProtection="1">
      <alignment horizontal="left"/>
      <protection locked="0"/>
    </xf>
    <xf numFmtId="0" fontId="33" fillId="0" borderId="0" xfId="0" applyFont="1" applyBorder="1" applyAlignment="1" applyProtection="1">
      <alignment horizontal="left"/>
      <protection locked="0"/>
    </xf>
    <xf numFmtId="0" fontId="33" fillId="0" borderId="0" xfId="0" applyFont="1" applyAlignment="1" applyProtection="1">
      <alignment horizontal="left"/>
      <protection locked="0"/>
    </xf>
    <xf numFmtId="0" fontId="32" fillId="0" borderId="0" xfId="0" applyFont="1" applyAlignment="1" applyProtection="1">
      <alignment horizontal="right"/>
      <protection locked="0"/>
    </xf>
    <xf numFmtId="165" fontId="33" fillId="6" borderId="8" xfId="0" applyNumberFormat="1" applyFont="1" applyFill="1" applyBorder="1" applyAlignment="1" applyProtection="1"/>
    <xf numFmtId="0" fontId="37" fillId="0" borderId="0" xfId="0" applyFont="1" applyAlignment="1" applyProtection="1">
      <alignment horizontal="left" wrapText="1"/>
      <protection locked="0"/>
    </xf>
    <xf numFmtId="0" fontId="32" fillId="3" borderId="13" xfId="0" applyFont="1" applyFill="1" applyBorder="1" applyAlignment="1" applyProtection="1">
      <alignment horizontal="center" vertical="center"/>
    </xf>
    <xf numFmtId="164" fontId="33" fillId="0" borderId="7" xfId="0" applyNumberFormat="1" applyFont="1" applyBorder="1" applyAlignment="1" applyProtection="1">
      <protection locked="0"/>
    </xf>
    <xf numFmtId="0" fontId="33" fillId="0" borderId="10" xfId="0" applyFont="1" applyBorder="1" applyAlignment="1" applyProtection="1">
      <alignment horizontal="left"/>
      <protection locked="0"/>
    </xf>
    <xf numFmtId="0" fontId="36" fillId="0" borderId="1" xfId="0" applyFont="1" applyBorder="1" applyAlignment="1" applyProtection="1">
      <protection locked="0"/>
    </xf>
    <xf numFmtId="0" fontId="33" fillId="0" borderId="1" xfId="0" applyFont="1" applyBorder="1" applyAlignment="1" applyProtection="1">
      <alignment horizontal="left"/>
      <protection locked="0"/>
    </xf>
    <xf numFmtId="0" fontId="33" fillId="0" borderId="1" xfId="0" applyFont="1" applyBorder="1" applyAlignment="1" applyProtection="1">
      <protection locked="0"/>
    </xf>
    <xf numFmtId="0" fontId="33" fillId="0" borderId="6" xfId="0" applyFont="1" applyBorder="1" applyAlignment="1">
      <alignment vertical="center"/>
    </xf>
    <xf numFmtId="0" fontId="32" fillId="3" borderId="8" xfId="0" applyFont="1" applyFill="1" applyBorder="1" applyAlignment="1" applyProtection="1">
      <alignment horizontal="center" vertical="center"/>
    </xf>
    <xf numFmtId="0" fontId="31" fillId="0" borderId="0" xfId="0" applyFont="1" applyAlignment="1" applyProtection="1">
      <protection locked="0"/>
    </xf>
    <xf numFmtId="0" fontId="33" fillId="0" borderId="9" xfId="0" applyFont="1" applyBorder="1" applyAlignment="1" applyProtection="1">
      <alignment wrapText="1"/>
      <protection locked="0"/>
    </xf>
    <xf numFmtId="0" fontId="33" fillId="0" borderId="0" xfId="0" applyFont="1" applyBorder="1" applyAlignment="1" applyProtection="1">
      <protection locked="0"/>
    </xf>
    <xf numFmtId="0" fontId="32" fillId="0" borderId="5" xfId="0" applyFont="1" applyBorder="1" applyAlignment="1" applyProtection="1">
      <alignment horizontal="right"/>
      <protection locked="0"/>
    </xf>
    <xf numFmtId="0" fontId="32" fillId="0" borderId="0" xfId="0" applyFont="1" applyBorder="1" applyAlignment="1" applyProtection="1">
      <alignment horizontal="right"/>
      <protection locked="0"/>
    </xf>
    <xf numFmtId="164" fontId="33" fillId="0" borderId="0" xfId="0" applyNumberFormat="1" applyFont="1" applyFill="1" applyBorder="1" applyAlignment="1" applyProtection="1">
      <protection locked="0"/>
    </xf>
    <xf numFmtId="165" fontId="33" fillId="0" borderId="15" xfId="0" applyNumberFormat="1" applyFont="1" applyFill="1" applyBorder="1" applyAlignment="1" applyProtection="1"/>
    <xf numFmtId="0" fontId="31" fillId="0" borderId="0" xfId="0" applyFont="1" applyBorder="1" applyAlignment="1" applyProtection="1">
      <protection locked="0"/>
    </xf>
    <xf numFmtId="0" fontId="31" fillId="0" borderId="6" xfId="0" applyFont="1" applyBorder="1" applyAlignment="1" applyProtection="1">
      <protection locked="0"/>
    </xf>
    <xf numFmtId="0" fontId="5" fillId="19" borderId="1" xfId="0" applyFont="1" applyFill="1" applyBorder="1" applyAlignment="1" applyProtection="1">
      <protection locked="0"/>
    </xf>
    <xf numFmtId="0" fontId="33" fillId="0" borderId="8" xfId="0" applyFont="1" applyBorder="1" applyAlignment="1" applyProtection="1">
      <protection locked="0"/>
    </xf>
    <xf numFmtId="164" fontId="33" fillId="0" borderId="1" xfId="0" applyNumberFormat="1" applyFont="1" applyBorder="1" applyAlignment="1" applyProtection="1">
      <alignment horizontal="center"/>
      <protection locked="0"/>
    </xf>
    <xf numFmtId="0" fontId="34" fillId="0" borderId="6" xfId="1" applyFont="1" applyBorder="1" applyAlignment="1" applyProtection="1">
      <protection locked="0"/>
    </xf>
    <xf numFmtId="0" fontId="33" fillId="0" borderId="6" xfId="0" applyFont="1" applyBorder="1" applyAlignment="1" applyProtection="1">
      <protection locked="0"/>
    </xf>
    <xf numFmtId="0" fontId="32" fillId="0" borderId="0" xfId="0" applyFont="1" applyAlignment="1" applyProtection="1"/>
    <xf numFmtId="0" fontId="32" fillId="0" borderId="0" xfId="0" applyFont="1" applyAlignment="1" applyProtection="1">
      <alignment wrapText="1"/>
      <protection locked="0"/>
    </xf>
    <xf numFmtId="0" fontId="47" fillId="0" borderId="0" xfId="0" applyFont="1" applyAlignment="1" applyProtection="1"/>
    <xf numFmtId="0" fontId="32" fillId="0" borderId="19" xfId="0" applyFont="1" applyBorder="1" applyAlignment="1" applyProtection="1"/>
    <xf numFmtId="3" fontId="48" fillId="15" borderId="16" xfId="0" applyNumberFormat="1" applyFont="1" applyFill="1" applyBorder="1" applyAlignment="1" applyProtection="1">
      <alignment horizontal="center" vertical="top"/>
    </xf>
    <xf numFmtId="164" fontId="33" fillId="5" borderId="1" xfId="0" applyNumberFormat="1" applyFont="1" applyFill="1" applyBorder="1" applyAlignment="1" applyProtection="1"/>
    <xf numFmtId="0" fontId="32" fillId="0" borderId="13" xfId="0" applyFont="1" applyBorder="1" applyAlignment="1" applyProtection="1"/>
    <xf numFmtId="0" fontId="31" fillId="14" borderId="2" xfId="0" applyFont="1" applyFill="1" applyBorder="1" applyAlignment="1" applyProtection="1"/>
    <xf numFmtId="0" fontId="31" fillId="14" borderId="3" xfId="0" applyFont="1" applyFill="1" applyBorder="1" applyAlignment="1" applyProtection="1"/>
    <xf numFmtId="0" fontId="31" fillId="14" borderId="4" xfId="0" applyFont="1" applyFill="1" applyBorder="1" applyAlignment="1" applyProtection="1"/>
    <xf numFmtId="0" fontId="33" fillId="0" borderId="13" xfId="0" applyFont="1" applyBorder="1" applyAlignment="1" applyProtection="1">
      <alignment horizontal="left" indent="2"/>
    </xf>
    <xf numFmtId="0" fontId="33" fillId="10" borderId="11" xfId="0" applyFont="1" applyFill="1" applyBorder="1" applyAlignment="1" applyProtection="1">
      <alignment vertical="center"/>
    </xf>
    <xf numFmtId="0" fontId="33" fillId="10" borderId="16" xfId="0" applyFont="1" applyFill="1" applyBorder="1" applyAlignment="1" applyProtection="1">
      <alignment vertical="center"/>
    </xf>
    <xf numFmtId="3" fontId="33" fillId="15" borderId="2" xfId="0" applyNumberFormat="1" applyFont="1" applyFill="1" applyBorder="1" applyAlignment="1" applyProtection="1">
      <alignment horizontal="center" vertical="center"/>
    </xf>
    <xf numFmtId="0" fontId="33" fillId="10" borderId="8" xfId="0" applyFont="1" applyFill="1" applyBorder="1" applyAlignment="1" applyProtection="1">
      <alignment vertical="center"/>
    </xf>
    <xf numFmtId="0" fontId="33" fillId="0" borderId="13" xfId="0" applyFont="1" applyBorder="1" applyAlignment="1" applyProtection="1"/>
    <xf numFmtId="165" fontId="33" fillId="5" borderId="23" xfId="0" applyNumberFormat="1" applyFont="1" applyFill="1" applyBorder="1" applyAlignment="1" applyProtection="1"/>
    <xf numFmtId="164" fontId="33" fillId="5" borderId="11" xfId="0" applyNumberFormat="1" applyFont="1" applyFill="1" applyBorder="1" applyAlignment="1" applyProtection="1"/>
    <xf numFmtId="164" fontId="33" fillId="10" borderId="9" xfId="0" applyNumberFormat="1" applyFont="1" applyFill="1" applyBorder="1" applyAlignment="1" applyProtection="1"/>
    <xf numFmtId="164" fontId="33" fillId="10" borderId="6" xfId="0" applyNumberFormat="1" applyFont="1" applyFill="1" applyBorder="1" applyAlignment="1" applyProtection="1"/>
    <xf numFmtId="164" fontId="33" fillId="10" borderId="7" xfId="0" applyNumberFormat="1" applyFont="1" applyFill="1" applyBorder="1" applyAlignment="1" applyProtection="1"/>
    <xf numFmtId="165" fontId="33" fillId="5" borderId="1" xfId="0" applyNumberFormat="1" applyFont="1" applyFill="1" applyBorder="1" applyAlignment="1" applyProtection="1"/>
    <xf numFmtId="165" fontId="33" fillId="5" borderId="30" xfId="0" applyNumberFormat="1" applyFont="1" applyFill="1" applyBorder="1" applyAlignment="1" applyProtection="1"/>
    <xf numFmtId="0" fontId="31" fillId="10" borderId="9" xfId="0" applyFont="1" applyFill="1" applyBorder="1" applyAlignment="1" applyProtection="1"/>
    <xf numFmtId="0" fontId="31" fillId="10" borderId="6" xfId="0" applyFont="1" applyFill="1" applyBorder="1" applyAlignment="1" applyProtection="1"/>
    <xf numFmtId="0" fontId="31" fillId="10" borderId="7" xfId="0" applyFont="1" applyFill="1" applyBorder="1" applyAlignment="1" applyProtection="1"/>
    <xf numFmtId="0" fontId="31" fillId="10" borderId="11" xfId="0" applyFont="1" applyFill="1" applyBorder="1" applyAlignment="1" applyProtection="1"/>
    <xf numFmtId="165" fontId="31" fillId="5" borderId="8" xfId="0" applyNumberFormat="1" applyFont="1" applyFill="1" applyBorder="1" applyAlignment="1" applyProtection="1"/>
    <xf numFmtId="0" fontId="31" fillId="10" borderId="16" xfId="0" applyFont="1" applyFill="1" applyBorder="1" applyAlignment="1" applyProtection="1"/>
    <xf numFmtId="165" fontId="31" fillId="5" borderId="1" xfId="0" applyNumberFormat="1" applyFont="1" applyFill="1" applyBorder="1" applyAlignment="1" applyProtection="1"/>
    <xf numFmtId="0" fontId="31" fillId="10" borderId="8" xfId="0" applyFont="1" applyFill="1" applyBorder="1" applyAlignment="1" applyProtection="1"/>
    <xf numFmtId="165" fontId="31" fillId="5" borderId="11" xfId="0" applyNumberFormat="1" applyFont="1" applyFill="1" applyBorder="1" applyAlignment="1" applyProtection="1"/>
    <xf numFmtId="0" fontId="30" fillId="7" borderId="1" xfId="0" applyFont="1" applyFill="1" applyBorder="1" applyAlignment="1" applyProtection="1"/>
    <xf numFmtId="164" fontId="30" fillId="7" borderId="4" xfId="0" applyNumberFormat="1" applyFont="1" applyFill="1" applyBorder="1" applyAlignment="1" applyProtection="1"/>
    <xf numFmtId="0" fontId="44" fillId="0" borderId="13"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0" borderId="30" xfId="0" applyFont="1" applyBorder="1" applyAlignment="1" applyProtection="1">
      <alignment horizontal="center" vertical="center" wrapText="1"/>
    </xf>
    <xf numFmtId="0" fontId="49" fillId="0" borderId="0" xfId="0" applyFont="1" applyAlignment="1" applyProtection="1">
      <protection locked="0"/>
    </xf>
    <xf numFmtId="0" fontId="30" fillId="0" borderId="1" xfId="0" applyFont="1" applyBorder="1" applyAlignment="1" applyProtection="1">
      <alignment horizontal="center" wrapText="1"/>
      <protection locked="0"/>
    </xf>
    <xf numFmtId="0" fontId="32" fillId="0" borderId="1" xfId="0" applyFont="1" applyBorder="1" applyAlignment="1" applyProtection="1">
      <alignment horizontal="center"/>
      <protection locked="0"/>
    </xf>
    <xf numFmtId="0" fontId="32" fillId="0" borderId="11" xfId="0" applyFont="1" applyBorder="1" applyAlignment="1" applyProtection="1">
      <alignment horizontal="center"/>
      <protection locked="0"/>
    </xf>
    <xf numFmtId="0" fontId="31" fillId="0" borderId="1" xfId="0" applyFont="1" applyBorder="1" applyAlignment="1" applyProtection="1">
      <alignment horizontal="left" wrapText="1"/>
      <protection locked="0"/>
    </xf>
    <xf numFmtId="3" fontId="33" fillId="0" borderId="1" xfId="0" applyNumberFormat="1" applyFont="1" applyBorder="1" applyAlignment="1" applyProtection="1">
      <alignment horizontal="center"/>
      <protection locked="0"/>
    </xf>
    <xf numFmtId="0" fontId="30" fillId="7" borderId="1" xfId="0" applyFont="1" applyFill="1" applyBorder="1" applyAlignment="1" applyProtection="1">
      <protection locked="0"/>
    </xf>
    <xf numFmtId="164" fontId="31" fillId="7" borderId="4" xfId="0" applyNumberFormat="1" applyFont="1" applyFill="1" applyBorder="1" applyAlignment="1" applyProtection="1"/>
    <xf numFmtId="0" fontId="50" fillId="0" borderId="31" xfId="0" applyFont="1" applyBorder="1" applyAlignment="1" applyProtection="1">
      <alignment horizontal="right" vertical="center"/>
    </xf>
    <xf numFmtId="0" fontId="51" fillId="0" borderId="32" xfId="0" applyFont="1" applyBorder="1" applyAlignment="1" applyProtection="1">
      <alignment horizontal="left" vertical="center"/>
    </xf>
    <xf numFmtId="0" fontId="50" fillId="0" borderId="27" xfId="0" applyFont="1" applyBorder="1" applyAlignment="1" applyProtection="1">
      <alignment horizontal="right"/>
    </xf>
    <xf numFmtId="0" fontId="51" fillId="0" borderId="29" xfId="0" applyFont="1" applyBorder="1" applyAlignment="1" applyProtection="1"/>
    <xf numFmtId="0" fontId="32" fillId="19" borderId="15" xfId="0" applyFont="1" applyFill="1" applyBorder="1" applyAlignment="1" applyProtection="1">
      <alignment wrapText="1"/>
      <protection locked="0"/>
    </xf>
    <xf numFmtId="0" fontId="33" fillId="19" borderId="1" xfId="0" applyFont="1" applyFill="1" applyBorder="1" applyAlignment="1" applyProtection="1">
      <alignment horizontal="center" vertical="center"/>
      <protection locked="0"/>
    </xf>
    <xf numFmtId="3" fontId="33" fillId="20" borderId="1" xfId="0" applyNumberFormat="1" applyFont="1" applyFill="1" applyBorder="1" applyAlignment="1" applyProtection="1">
      <alignment horizontal="center" vertical="center"/>
      <protection locked="0"/>
    </xf>
    <xf numFmtId="3" fontId="33" fillId="19" borderId="2" xfId="0" applyNumberFormat="1" applyFont="1" applyFill="1" applyBorder="1" applyAlignment="1" applyProtection="1">
      <alignment horizontal="center" vertical="center"/>
      <protection locked="0"/>
    </xf>
    <xf numFmtId="3" fontId="33" fillId="19" borderId="1" xfId="0" applyNumberFormat="1" applyFont="1" applyFill="1" applyBorder="1" applyAlignment="1" applyProtection="1">
      <alignment horizontal="center"/>
      <protection locked="0"/>
    </xf>
    <xf numFmtId="3" fontId="33" fillId="19" borderId="11" xfId="0" applyNumberFormat="1" applyFont="1" applyFill="1" applyBorder="1" applyAlignment="1" applyProtection="1">
      <alignment horizontal="center"/>
      <protection locked="0"/>
    </xf>
    <xf numFmtId="3" fontId="33" fillId="19" borderId="1" xfId="0" applyNumberFormat="1" applyFont="1" applyFill="1" applyBorder="1" applyAlignment="1" applyProtection="1">
      <alignment horizontal="center" vertical="center"/>
      <protection locked="0"/>
    </xf>
    <xf numFmtId="3" fontId="33" fillId="19" borderId="23" xfId="0" applyNumberFormat="1" applyFont="1" applyFill="1" applyBorder="1" applyAlignment="1" applyProtection="1">
      <alignment horizontal="center"/>
      <protection locked="0"/>
    </xf>
    <xf numFmtId="3" fontId="33" fillId="19" borderId="30" xfId="0" applyNumberFormat="1" applyFont="1" applyFill="1" applyBorder="1" applyAlignment="1" applyProtection="1">
      <alignment horizontal="center"/>
      <protection locked="0"/>
    </xf>
    <xf numFmtId="3" fontId="31" fillId="19" borderId="8" xfId="0" applyNumberFormat="1" applyFont="1" applyFill="1" applyBorder="1" applyAlignment="1" applyProtection="1">
      <alignment horizontal="center"/>
      <protection locked="0"/>
    </xf>
    <xf numFmtId="3" fontId="31" fillId="19" borderId="1" xfId="0" applyNumberFormat="1" applyFont="1" applyFill="1" applyBorder="1" applyAlignment="1" applyProtection="1">
      <alignment horizontal="center"/>
      <protection locked="0"/>
    </xf>
    <xf numFmtId="165" fontId="31" fillId="19" borderId="0" xfId="0" applyNumberFormat="1" applyFont="1" applyFill="1" applyAlignment="1" applyProtection="1">
      <protection locked="0"/>
    </xf>
    <xf numFmtId="165" fontId="33" fillId="20" borderId="1" xfId="0" applyNumberFormat="1" applyFont="1" applyFill="1" applyBorder="1" applyAlignment="1" applyProtection="1">
      <alignment horizontal="center" vertical="center"/>
      <protection locked="0"/>
    </xf>
    <xf numFmtId="165" fontId="31" fillId="19" borderId="1" xfId="0" applyNumberFormat="1" applyFont="1" applyFill="1" applyBorder="1" applyAlignment="1" applyProtection="1">
      <protection locked="0"/>
    </xf>
    <xf numFmtId="165" fontId="33" fillId="19" borderId="8" xfId="0" applyNumberFormat="1" applyFont="1" applyFill="1" applyBorder="1" applyAlignment="1" applyProtection="1">
      <protection locked="0"/>
    </xf>
    <xf numFmtId="165" fontId="33" fillId="19" borderId="1" xfId="0" applyNumberFormat="1" applyFont="1" applyFill="1" applyBorder="1" applyAlignment="1" applyProtection="1">
      <protection locked="0"/>
    </xf>
    <xf numFmtId="165" fontId="33" fillId="19" borderId="0" xfId="0" applyNumberFormat="1" applyFont="1" applyFill="1" applyAlignment="1" applyProtection="1">
      <protection locked="0"/>
    </xf>
    <xf numFmtId="165" fontId="33" fillId="19" borderId="1" xfId="0" applyNumberFormat="1" applyFont="1" applyFill="1" applyBorder="1" applyAlignment="1" applyProtection="1">
      <alignment vertical="center"/>
      <protection locked="0"/>
    </xf>
    <xf numFmtId="14" fontId="46" fillId="19" borderId="1" xfId="0" applyNumberFormat="1" applyFont="1" applyFill="1" applyBorder="1" applyAlignment="1" applyProtection="1">
      <alignment horizontal="center"/>
      <protection locked="0"/>
    </xf>
    <xf numFmtId="0" fontId="31" fillId="19" borderId="6" xfId="0" applyFont="1" applyFill="1" applyBorder="1" applyAlignment="1" applyProtection="1">
      <protection locked="0"/>
    </xf>
    <xf numFmtId="14" fontId="31" fillId="19" borderId="6" xfId="0" applyNumberFormat="1" applyFont="1" applyFill="1" applyBorder="1" applyAlignment="1" applyProtection="1">
      <protection locked="0"/>
    </xf>
    <xf numFmtId="0" fontId="39" fillId="21" borderId="7" xfId="0" applyFont="1" applyFill="1" applyBorder="1" applyAlignment="1" applyProtection="1">
      <alignment horizontal="center" vertical="center" wrapText="1"/>
    </xf>
    <xf numFmtId="0" fontId="39" fillId="21" borderId="4" xfId="0" applyFont="1" applyFill="1" applyBorder="1" applyAlignment="1" applyProtection="1">
      <alignment horizontal="center" vertical="center"/>
    </xf>
    <xf numFmtId="0" fontId="52" fillId="0" borderId="0" xfId="0" applyFont="1"/>
    <xf numFmtId="0" fontId="34" fillId="0" borderId="0" xfId="1" applyFont="1" applyBorder="1" applyAlignment="1">
      <alignment horizontal="center" vertical="top"/>
    </xf>
    <xf numFmtId="0" fontId="51" fillId="0" borderId="0" xfId="0" applyFont="1" applyAlignment="1"/>
    <xf numFmtId="0" fontId="51" fillId="0" borderId="0" xfId="0" applyFont="1" applyAlignment="1">
      <alignment vertical="top"/>
    </xf>
    <xf numFmtId="0" fontId="14" fillId="0" borderId="0" xfId="0" applyFont="1" applyBorder="1" applyAlignment="1">
      <alignment horizontal="left" vertical="center"/>
    </xf>
    <xf numFmtId="165" fontId="33" fillId="23" borderId="8" xfId="0" applyNumberFormat="1" applyFont="1" applyFill="1" applyBorder="1" applyAlignment="1" applyProtection="1"/>
    <xf numFmtId="0" fontId="32" fillId="0" borderId="0" xfId="0" applyFont="1" applyAlignment="1" applyProtection="1">
      <alignment horizontal="left"/>
      <protection locked="0"/>
    </xf>
    <xf numFmtId="0" fontId="32" fillId="0" borderId="0" xfId="0" applyFont="1" applyAlignment="1" applyProtection="1">
      <alignment horizontal="left" wrapText="1"/>
    </xf>
    <xf numFmtId="0" fontId="2" fillId="0" borderId="0" xfId="0" applyFont="1"/>
    <xf numFmtId="0" fontId="31" fillId="0" borderId="0" xfId="0" applyFont="1"/>
    <xf numFmtId="0" fontId="55" fillId="0" borderId="0" xfId="1" applyFont="1" applyBorder="1" applyAlignment="1">
      <alignment horizontal="center" vertical="top"/>
    </xf>
    <xf numFmtId="0" fontId="31" fillId="0" borderId="0" xfId="0" applyFont="1" applyAlignment="1">
      <alignment horizontal="left" indent="4"/>
    </xf>
    <xf numFmtId="0" fontId="31" fillId="0" borderId="0" xfId="0" applyFont="1" applyAlignment="1">
      <alignment horizontal="left"/>
    </xf>
    <xf numFmtId="0" fontId="30" fillId="0" borderId="0" xfId="0" applyFont="1" applyAlignment="1">
      <alignment horizontal="right"/>
    </xf>
    <xf numFmtId="0" fontId="31" fillId="0" borderId="0" xfId="0" applyFont="1" applyAlignment="1"/>
    <xf numFmtId="0" fontId="31" fillId="0" borderId="0" xfId="0" applyFont="1" applyAlignment="1">
      <alignment vertical="top"/>
    </xf>
    <xf numFmtId="0" fontId="31" fillId="0" borderId="0" xfId="0" applyFont="1" applyAlignment="1">
      <alignment horizontal="right"/>
    </xf>
    <xf numFmtId="0" fontId="31" fillId="0" borderId="0" xfId="0" applyFont="1" applyAlignment="1">
      <alignment horizontal="center" vertical="top" wrapText="1"/>
    </xf>
    <xf numFmtId="0" fontId="31" fillId="0" borderId="0" xfId="0" applyFont="1" applyAlignment="1">
      <alignment horizontal="left" vertical="top" wrapText="1"/>
    </xf>
    <xf numFmtId="0" fontId="31" fillId="0" borderId="0" xfId="0" applyFont="1" applyAlignment="1">
      <alignment vertical="top" wrapText="1"/>
    </xf>
    <xf numFmtId="0" fontId="31" fillId="0" borderId="0" xfId="0" applyFont="1" applyAlignment="1">
      <alignment horizontal="center"/>
    </xf>
    <xf numFmtId="0" fontId="31" fillId="0" borderId="0" xfId="0" applyFont="1" applyAlignment="1">
      <alignment horizontal="left" vertical="top"/>
    </xf>
    <xf numFmtId="0" fontId="51"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horizontal="left"/>
    </xf>
    <xf numFmtId="0" fontId="38" fillId="5" borderId="0" xfId="0" applyFont="1" applyFill="1" applyBorder="1" applyAlignment="1">
      <alignment horizontal="left" vertical="center"/>
    </xf>
    <xf numFmtId="0" fontId="31" fillId="0" borderId="0" xfId="0" applyFont="1" applyFill="1" applyAlignment="1" applyProtection="1">
      <protection locked="0"/>
    </xf>
    <xf numFmtId="0" fontId="33" fillId="0" borderId="1" xfId="0" applyFont="1" applyFill="1" applyBorder="1" applyAlignment="1" applyProtection="1">
      <protection locked="0"/>
    </xf>
    <xf numFmtId="0" fontId="37" fillId="0" borderId="0" xfId="0" applyFont="1" applyAlignment="1" applyProtection="1">
      <protection locked="0"/>
    </xf>
    <xf numFmtId="0" fontId="32" fillId="0" borderId="0" xfId="0" applyFont="1" applyBorder="1" applyAlignment="1" applyProtection="1">
      <alignment horizontal="left" wrapText="1"/>
    </xf>
    <xf numFmtId="0" fontId="33" fillId="0" borderId="1" xfId="0" applyFont="1" applyBorder="1" applyAlignment="1" applyProtection="1">
      <alignment horizontal="center"/>
    </xf>
    <xf numFmtId="0" fontId="5" fillId="0" borderId="0" xfId="0" applyFont="1" applyBorder="1" applyAlignment="1" applyProtection="1">
      <alignment horizontal="left"/>
    </xf>
    <xf numFmtId="0" fontId="5" fillId="0" borderId="0" xfId="0" applyFont="1" applyBorder="1" applyAlignment="1" applyProtection="1"/>
    <xf numFmtId="0" fontId="6" fillId="0" borderId="0" xfId="0" applyFont="1" applyBorder="1" applyAlignment="1" applyProtection="1">
      <alignment horizontal="right"/>
    </xf>
    <xf numFmtId="0" fontId="37" fillId="0" borderId="0" xfId="0" applyFont="1" applyBorder="1" applyAlignment="1" applyProtection="1"/>
    <xf numFmtId="0" fontId="33" fillId="0" borderId="0" xfId="0" applyFont="1" applyBorder="1" applyAlignment="1" applyProtection="1"/>
    <xf numFmtId="0" fontId="31" fillId="0" borderId="0" xfId="0" applyFont="1" applyAlignment="1" applyProtection="1"/>
    <xf numFmtId="0" fontId="31" fillId="0" borderId="0" xfId="0" applyFont="1" applyBorder="1" applyAlignment="1" applyProtection="1"/>
    <xf numFmtId="0" fontId="31" fillId="0" borderId="0" xfId="0" applyFont="1" applyBorder="1" applyAlignment="1" applyProtection="1">
      <alignment horizontal="center"/>
    </xf>
    <xf numFmtId="0" fontId="43" fillId="0" borderId="0" xfId="0" applyFont="1" applyBorder="1" applyAlignment="1" applyProtection="1"/>
    <xf numFmtId="0" fontId="32" fillId="0" borderId="2" xfId="0" applyFont="1" applyBorder="1" applyAlignment="1" applyProtection="1"/>
    <xf numFmtId="0" fontId="33" fillId="0" borderId="1" xfId="0" applyFont="1" applyBorder="1" applyAlignment="1" applyProtection="1"/>
    <xf numFmtId="0" fontId="33" fillId="0" borderId="1" xfId="0" applyFont="1" applyFill="1" applyBorder="1" applyAlignment="1" applyProtection="1"/>
    <xf numFmtId="0" fontId="33" fillId="0" borderId="1" xfId="0" applyFont="1" applyBorder="1" applyAlignment="1" applyProtection="1">
      <alignment wrapText="1"/>
    </xf>
    <xf numFmtId="0" fontId="32" fillId="0" borderId="1" xfId="0" applyFont="1" applyBorder="1" applyAlignment="1" applyProtection="1">
      <alignment horizontal="left" vertical="center" wrapText="1"/>
    </xf>
    <xf numFmtId="0" fontId="33" fillId="0" borderId="0" xfId="0" applyFont="1" applyAlignment="1" applyProtection="1"/>
    <xf numFmtId="0" fontId="5" fillId="0" borderId="0" xfId="0" applyFont="1" applyAlignment="1" applyProtection="1"/>
    <xf numFmtId="0" fontId="33" fillId="0" borderId="0" xfId="0" applyFont="1" applyAlignment="1" applyProtection="1">
      <alignment horizontal="center"/>
    </xf>
    <xf numFmtId="0" fontId="30" fillId="0" borderId="0" xfId="0" applyFont="1" applyBorder="1" applyAlignment="1" applyProtection="1"/>
    <xf numFmtId="0" fontId="2" fillId="0" borderId="0" xfId="0" applyFont="1" applyAlignment="1" applyProtection="1"/>
    <xf numFmtId="0" fontId="3" fillId="0" borderId="0" xfId="0" applyFont="1" applyAlignment="1" applyProtection="1"/>
    <xf numFmtId="44" fontId="2" fillId="0" borderId="0" xfId="0" applyNumberFormat="1" applyFont="1" applyAlignment="1" applyProtection="1"/>
    <xf numFmtId="0" fontId="2" fillId="0" borderId="0" xfId="0" applyFont="1" applyFill="1" applyAlignment="1" applyProtection="1"/>
    <xf numFmtId="164" fontId="33" fillId="0" borderId="11" xfId="0" applyNumberFormat="1" applyFont="1" applyBorder="1" applyAlignment="1" applyProtection="1">
      <alignment horizontal="center"/>
    </xf>
    <xf numFmtId="164" fontId="31" fillId="7" borderId="1" xfId="0" applyNumberFormat="1" applyFont="1" applyFill="1" applyBorder="1" applyAlignment="1" applyProtection="1"/>
    <xf numFmtId="0" fontId="8" fillId="0" borderId="0" xfId="0" applyFont="1" applyProtection="1"/>
    <xf numFmtId="0" fontId="10" fillId="0" borderId="0" xfId="0" applyFont="1" applyAlignment="1" applyProtection="1">
      <alignment wrapText="1"/>
    </xf>
    <xf numFmtId="0" fontId="8" fillId="0" borderId="0" xfId="0" applyFont="1" applyAlignment="1" applyProtection="1"/>
    <xf numFmtId="0" fontId="33" fillId="13" borderId="0" xfId="0" applyFont="1" applyFill="1" applyBorder="1" applyAlignment="1" applyProtection="1">
      <alignment horizontal="center" vertical="center"/>
    </xf>
    <xf numFmtId="0" fontId="31" fillId="12" borderId="0" xfId="0" applyFont="1" applyFill="1" applyAlignment="1" applyProtection="1"/>
    <xf numFmtId="164" fontId="33" fillId="12" borderId="0" xfId="0" applyNumberFormat="1" applyFont="1" applyFill="1" applyBorder="1" applyAlignment="1" applyProtection="1"/>
    <xf numFmtId="164" fontId="8" fillId="5" borderId="0" xfId="0" applyNumberFormat="1" applyFont="1" applyFill="1" applyBorder="1" applyAlignment="1" applyProtection="1"/>
    <xf numFmtId="164" fontId="33" fillId="13" borderId="0" xfId="0" applyNumberFormat="1" applyFont="1" applyFill="1" applyBorder="1" applyAlignment="1" applyProtection="1"/>
    <xf numFmtId="164" fontId="33" fillId="5" borderId="0" xfId="0" applyNumberFormat="1" applyFont="1" applyFill="1" applyBorder="1" applyAlignment="1" applyProtection="1"/>
    <xf numFmtId="164" fontId="31" fillId="5" borderId="0" xfId="0" applyNumberFormat="1" applyFont="1" applyFill="1" applyBorder="1" applyAlignment="1" applyProtection="1"/>
    <xf numFmtId="0" fontId="2" fillId="0" borderId="0" xfId="0" applyFont="1" applyAlignment="1" applyProtection="1">
      <alignment vertical="center"/>
    </xf>
    <xf numFmtId="0" fontId="9" fillId="0" borderId="0" xfId="0" applyFont="1" applyFill="1" applyBorder="1" applyAlignment="1" applyProtection="1"/>
    <xf numFmtId="0" fontId="8" fillId="0" borderId="0" xfId="0" applyFont="1" applyFill="1" applyBorder="1" applyAlignment="1" applyProtection="1"/>
    <xf numFmtId="0" fontId="8" fillId="0" borderId="0" xfId="0" applyFont="1" applyFill="1" applyBorder="1" applyProtection="1"/>
    <xf numFmtId="0" fontId="0" fillId="0" borderId="0" xfId="0" applyFont="1" applyBorder="1" applyAlignment="1" applyProtection="1"/>
    <xf numFmtId="0" fontId="18" fillId="0" borderId="0" xfId="0" applyFont="1" applyAlignment="1" applyProtection="1"/>
    <xf numFmtId="0" fontId="25" fillId="0" borderId="0" xfId="0" applyFont="1" applyAlignment="1" applyProtection="1">
      <alignment vertical="center"/>
    </xf>
    <xf numFmtId="0" fontId="19" fillId="0" borderId="0" xfId="0" applyFont="1" applyAlignment="1" applyProtection="1">
      <alignment vertical="center"/>
    </xf>
    <xf numFmtId="0" fontId="3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readingOrder="1"/>
    </xf>
    <xf numFmtId="0" fontId="9" fillId="0" borderId="0" xfId="0" applyFont="1" applyFill="1" applyAlignment="1" applyProtection="1"/>
    <xf numFmtId="0" fontId="53" fillId="0" borderId="0" xfId="0" applyFont="1" applyAlignment="1" applyProtection="1"/>
    <xf numFmtId="0" fontId="32" fillId="0" borderId="0" xfId="0" applyFont="1" applyAlignment="1" applyProtection="1">
      <alignment wrapText="1"/>
    </xf>
    <xf numFmtId="0" fontId="43" fillId="0" borderId="0" xfId="0" applyFont="1" applyAlignment="1" applyProtection="1"/>
    <xf numFmtId="0" fontId="33" fillId="0" borderId="0" xfId="0" applyFont="1" applyProtection="1"/>
    <xf numFmtId="166" fontId="33" fillId="0" borderId="1" xfId="0" applyNumberFormat="1" applyFont="1" applyBorder="1" applyAlignment="1" applyProtection="1">
      <alignment horizontal="center"/>
      <protection locked="0"/>
    </xf>
    <xf numFmtId="165" fontId="37" fillId="0" borderId="23" xfId="0" applyNumberFormat="1" applyFont="1" applyFill="1" applyBorder="1" applyAlignment="1" applyProtection="1">
      <protection locked="0"/>
    </xf>
    <xf numFmtId="0" fontId="14" fillId="12" borderId="20" xfId="0" applyFont="1" applyFill="1" applyBorder="1" applyAlignment="1">
      <alignment horizontal="center"/>
    </xf>
    <xf numFmtId="0" fontId="14" fillId="12" borderId="21" xfId="0" applyFont="1" applyFill="1" applyBorder="1" applyAlignment="1">
      <alignment horizontal="center"/>
    </xf>
    <xf numFmtId="0" fontId="14" fillId="12" borderId="22" xfId="0" applyFont="1" applyFill="1" applyBorder="1" applyAlignment="1">
      <alignment horizontal="center"/>
    </xf>
    <xf numFmtId="0" fontId="30" fillId="24" borderId="0" xfId="0" applyFont="1" applyFill="1" applyAlignment="1"/>
    <xf numFmtId="0" fontId="30" fillId="24" borderId="0" xfId="0" applyFont="1" applyFill="1" applyAlignment="1">
      <alignment vertical="top"/>
    </xf>
    <xf numFmtId="0" fontId="31" fillId="0" borderId="0" xfId="0" applyFont="1" applyAlignment="1">
      <alignment vertical="top" wrapText="1"/>
    </xf>
    <xf numFmtId="0" fontId="31" fillId="0" borderId="0" xfId="0" applyFont="1" applyAlignment="1">
      <alignment horizontal="left"/>
    </xf>
    <xf numFmtId="0" fontId="56" fillId="0" borderId="20" xfId="1" applyFont="1" applyBorder="1" applyAlignment="1" applyProtection="1">
      <alignment horizontal="center" vertical="top"/>
      <protection locked="0"/>
    </xf>
    <xf numFmtId="0" fontId="56" fillId="0" borderId="21" xfId="1" applyFont="1" applyBorder="1" applyAlignment="1" applyProtection="1">
      <alignment horizontal="center" vertical="top"/>
      <protection locked="0"/>
    </xf>
    <xf numFmtId="0" fontId="56" fillId="0" borderId="22" xfId="1" applyFont="1" applyBorder="1" applyAlignment="1" applyProtection="1">
      <alignment horizontal="center" vertical="top"/>
      <protection locked="0"/>
    </xf>
    <xf numFmtId="0" fontId="56" fillId="9" borderId="20" xfId="1" applyFont="1" applyFill="1" applyBorder="1" applyAlignment="1" applyProtection="1">
      <alignment horizontal="center" vertical="top"/>
      <protection locked="0"/>
    </xf>
    <xf numFmtId="0" fontId="56" fillId="9" borderId="21" xfId="1" applyFont="1" applyFill="1" applyBorder="1" applyAlignment="1" applyProtection="1">
      <alignment horizontal="center" vertical="top"/>
      <protection locked="0"/>
    </xf>
    <xf numFmtId="0" fontId="56" fillId="9" borderId="22" xfId="1" applyFont="1" applyFill="1" applyBorder="1" applyAlignment="1" applyProtection="1">
      <alignment horizontal="center" vertical="top"/>
      <protection locked="0"/>
    </xf>
    <xf numFmtId="0" fontId="31" fillId="0" borderId="0" xfId="0" applyFont="1" applyAlignment="1">
      <alignment horizontal="left" wrapText="1"/>
    </xf>
    <xf numFmtId="0" fontId="14" fillId="12" borderId="20" xfId="0" applyFont="1" applyFill="1" applyBorder="1" applyAlignment="1">
      <alignment horizontal="center" vertical="center"/>
    </xf>
    <xf numFmtId="0" fontId="14" fillId="12" borderId="21" xfId="0" applyFont="1" applyFill="1" applyBorder="1" applyAlignment="1">
      <alignment horizontal="center" vertical="center"/>
    </xf>
    <xf numFmtId="0" fontId="14" fillId="12" borderId="22" xfId="0" applyFont="1" applyFill="1" applyBorder="1" applyAlignment="1">
      <alignment horizontal="center" vertical="center"/>
    </xf>
    <xf numFmtId="0" fontId="31" fillId="0" borderId="0" xfId="0" applyFont="1" applyFill="1" applyAlignment="1">
      <alignment vertical="top"/>
    </xf>
    <xf numFmtId="0" fontId="55" fillId="0" borderId="0" xfId="1" applyFont="1" applyAlignment="1" applyProtection="1">
      <alignment horizontal="left" vertical="top" wrapText="1"/>
      <protection locked="0"/>
    </xf>
    <xf numFmtId="0" fontId="14" fillId="0" borderId="0" xfId="0" applyFont="1" applyBorder="1" applyAlignment="1" applyProtection="1">
      <alignment horizontal="center"/>
    </xf>
    <xf numFmtId="0" fontId="33" fillId="0" borderId="2" xfId="0" applyFont="1" applyBorder="1" applyAlignment="1" applyProtection="1">
      <alignment horizontal="center"/>
    </xf>
    <xf numFmtId="0" fontId="33" fillId="0" borderId="4" xfId="0" applyFont="1" applyBorder="1" applyAlignment="1" applyProtection="1">
      <alignment horizontal="center"/>
    </xf>
    <xf numFmtId="0" fontId="35" fillId="11" borderId="14" xfId="1" applyFont="1" applyFill="1" applyBorder="1" applyAlignment="1" applyProtection="1">
      <alignment horizontal="center" vertical="center" readingOrder="1"/>
    </xf>
    <xf numFmtId="0" fontId="35" fillId="11" borderId="12" xfId="1" applyFont="1" applyFill="1" applyBorder="1" applyAlignment="1" applyProtection="1">
      <alignment horizontal="center" vertical="center" readingOrder="1"/>
    </xf>
    <xf numFmtId="0" fontId="35" fillId="11" borderId="9" xfId="1" applyFont="1" applyFill="1" applyBorder="1" applyAlignment="1" applyProtection="1">
      <alignment horizontal="center" vertical="center" readingOrder="1"/>
    </xf>
    <xf numFmtId="0" fontId="35" fillId="11" borderId="7" xfId="1" applyFont="1" applyFill="1" applyBorder="1" applyAlignment="1" applyProtection="1">
      <alignment horizontal="center" vertical="center" readingOrder="1"/>
    </xf>
    <xf numFmtId="0" fontId="26" fillId="0" borderId="0" xfId="0" applyFont="1" applyBorder="1" applyAlignment="1" applyProtection="1">
      <alignment horizontal="center"/>
    </xf>
    <xf numFmtId="0" fontId="35" fillId="11" borderId="24" xfId="1" applyFont="1" applyFill="1" applyBorder="1" applyAlignment="1" applyProtection="1">
      <alignment horizontal="center" vertical="center" readingOrder="1"/>
      <protection locked="0"/>
    </xf>
    <xf numFmtId="0" fontId="35" fillId="11" borderId="25" xfId="1" applyFont="1" applyFill="1" applyBorder="1" applyAlignment="1" applyProtection="1">
      <alignment horizontal="center" vertical="center" readingOrder="1"/>
      <protection locked="0"/>
    </xf>
    <xf numFmtId="0" fontId="35" fillId="11" borderId="26" xfId="1" applyFont="1" applyFill="1" applyBorder="1" applyAlignment="1" applyProtection="1">
      <alignment horizontal="center" vertical="center" readingOrder="1"/>
      <protection locked="0"/>
    </xf>
    <xf numFmtId="0" fontId="35" fillId="11" borderId="27" xfId="1" applyFont="1" applyFill="1" applyBorder="1" applyAlignment="1" applyProtection="1">
      <alignment horizontal="center" vertical="center" readingOrder="1"/>
      <protection locked="0"/>
    </xf>
    <xf numFmtId="0" fontId="35" fillId="11" borderId="28" xfId="1" applyFont="1" applyFill="1" applyBorder="1" applyAlignment="1" applyProtection="1">
      <alignment horizontal="center" vertical="center" readingOrder="1"/>
      <protection locked="0"/>
    </xf>
    <xf numFmtId="0" fontId="35" fillId="11" borderId="29" xfId="1" applyFont="1" applyFill="1" applyBorder="1" applyAlignment="1" applyProtection="1">
      <alignment horizontal="center" vertical="center" readingOrder="1"/>
      <protection locked="0"/>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4"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32" fillId="0" borderId="2" xfId="0" applyFont="1" applyBorder="1" applyAlignment="1">
      <alignment horizontal="center" vertical="center"/>
    </xf>
    <xf numFmtId="0" fontId="36" fillId="0" borderId="3" xfId="0" applyFont="1" applyBorder="1" applyAlignment="1">
      <alignment vertical="center"/>
    </xf>
    <xf numFmtId="0" fontId="39" fillId="4" borderId="2" xfId="0" applyFont="1" applyFill="1" applyBorder="1" applyAlignment="1" applyProtection="1">
      <alignment horizontal="center"/>
    </xf>
    <xf numFmtId="0" fontId="40" fillId="0" borderId="3" xfId="0" applyFont="1" applyBorder="1" applyAlignment="1" applyProtection="1"/>
    <xf numFmtId="0" fontId="7" fillId="2" borderId="2" xfId="0" applyFont="1" applyFill="1" applyBorder="1" applyAlignment="1" applyProtection="1">
      <alignment horizontal="center"/>
    </xf>
    <xf numFmtId="0" fontId="41" fillId="0" borderId="3" xfId="0" applyFont="1" applyBorder="1" applyAlignment="1" applyProtection="1"/>
    <xf numFmtId="0" fontId="41" fillId="0" borderId="4" xfId="0" applyFont="1" applyBorder="1" applyAlignment="1" applyProtection="1"/>
    <xf numFmtId="0" fontId="37" fillId="0" borderId="0" xfId="0" applyFont="1" applyAlignment="1" applyProtection="1">
      <protection locked="0"/>
    </xf>
    <xf numFmtId="0" fontId="38" fillId="0" borderId="0" xfId="0" applyFont="1" applyAlignment="1" applyProtection="1">
      <protection locked="0"/>
    </xf>
    <xf numFmtId="0" fontId="33" fillId="0" borderId="2"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33" fillId="0" borderId="4" xfId="0" applyFont="1" applyBorder="1" applyAlignment="1" applyProtection="1">
      <alignment horizontal="left" wrapText="1"/>
      <protection locked="0"/>
    </xf>
    <xf numFmtId="0" fontId="44" fillId="0" borderId="0" xfId="0" applyFont="1" applyAlignment="1" applyProtection="1"/>
    <xf numFmtId="0" fontId="45" fillId="0" borderId="0" xfId="0" applyFont="1" applyAlignment="1" applyProtection="1"/>
    <xf numFmtId="0" fontId="39" fillId="21" borderId="2" xfId="0" applyFont="1" applyFill="1" applyBorder="1" applyAlignment="1" applyProtection="1">
      <alignment horizontal="center" vertical="center"/>
    </xf>
    <xf numFmtId="0" fontId="40" fillId="22" borderId="3" xfId="0" applyFont="1" applyFill="1" applyBorder="1" applyAlignment="1" applyProtection="1">
      <alignment horizontal="center" vertical="center"/>
    </xf>
    <xf numFmtId="0" fontId="40" fillId="22" borderId="4" xfId="0" applyFont="1" applyFill="1" applyBorder="1" applyAlignment="1" applyProtection="1">
      <alignment horizontal="center" vertical="center"/>
    </xf>
    <xf numFmtId="0" fontId="34" fillId="0" borderId="0" xfId="1" applyFont="1" applyBorder="1" applyAlignment="1" applyProtection="1">
      <protection locked="0"/>
    </xf>
    <xf numFmtId="0" fontId="39" fillId="0" borderId="0" xfId="0" applyFont="1" applyBorder="1" applyAlignment="1" applyProtection="1">
      <alignment horizontal="left" vertical="center" wrapText="1"/>
    </xf>
    <xf numFmtId="0" fontId="4" fillId="0" borderId="0" xfId="0" applyFont="1" applyAlignment="1" applyProtection="1">
      <alignment horizontal="center" vertical="center"/>
    </xf>
    <xf numFmtId="0" fontId="2" fillId="0" borderId="0" xfId="0" applyFont="1" applyAlignment="1" applyProtection="1">
      <alignment vertical="center"/>
    </xf>
    <xf numFmtId="0" fontId="1" fillId="0" borderId="0" xfId="1" applyFill="1" applyBorder="1" applyAlignment="1" applyProtection="1">
      <alignment readingOrder="1"/>
    </xf>
    <xf numFmtId="0" fontId="12" fillId="0" borderId="0" xfId="1" applyFont="1" applyFill="1" applyBorder="1" applyAlignment="1" applyProtection="1">
      <alignment readingOrder="1"/>
    </xf>
    <xf numFmtId="0" fontId="8" fillId="0" borderId="0" xfId="0" applyFont="1" applyAlignment="1" applyProtection="1"/>
    <xf numFmtId="0" fontId="32" fillId="0" borderId="24" xfId="0" applyFont="1" applyBorder="1" applyAlignment="1" applyProtection="1">
      <alignment horizontal="left" wrapText="1"/>
    </xf>
    <xf numFmtId="0" fontId="32" fillId="0" borderId="25" xfId="0" applyFont="1" applyBorder="1" applyAlignment="1" applyProtection="1">
      <alignment horizontal="left" wrapText="1"/>
    </xf>
    <xf numFmtId="0" fontId="32" fillId="0" borderId="26" xfId="0" applyFont="1" applyBorder="1" applyAlignment="1" applyProtection="1">
      <alignment horizontal="left" wrapText="1"/>
    </xf>
    <xf numFmtId="0" fontId="32" fillId="0" borderId="31" xfId="0" applyFont="1" applyBorder="1" applyAlignment="1" applyProtection="1">
      <alignment horizontal="left" wrapText="1"/>
    </xf>
    <xf numFmtId="0" fontId="32" fillId="0" borderId="0" xfId="0" applyFont="1" applyBorder="1" applyAlignment="1" applyProtection="1">
      <alignment horizontal="left" wrapText="1"/>
    </xf>
    <xf numFmtId="0" fontId="32" fillId="0" borderId="32" xfId="0" applyFont="1" applyBorder="1" applyAlignment="1" applyProtection="1">
      <alignment horizontal="left" wrapText="1"/>
    </xf>
    <xf numFmtId="0" fontId="32" fillId="0" borderId="27" xfId="0" applyFont="1" applyBorder="1" applyAlignment="1" applyProtection="1">
      <alignment horizontal="left" wrapText="1"/>
    </xf>
    <xf numFmtId="0" fontId="32" fillId="0" borderId="28" xfId="0" applyFont="1" applyBorder="1" applyAlignment="1" applyProtection="1">
      <alignment horizontal="left" wrapText="1"/>
    </xf>
    <xf numFmtId="0" fontId="32" fillId="0" borderId="29" xfId="0" applyFont="1" applyBorder="1" applyAlignment="1" applyProtection="1">
      <alignment horizontal="left" wrapText="1"/>
    </xf>
    <xf numFmtId="0" fontId="27" fillId="0" borderId="20" xfId="0" applyFont="1" applyFill="1" applyBorder="1" applyAlignment="1" applyProtection="1">
      <alignment horizontal="center" readingOrder="1"/>
    </xf>
    <xf numFmtId="0" fontId="27" fillId="0" borderId="22" xfId="0" applyFont="1" applyFill="1" applyBorder="1" applyAlignment="1" applyProtection="1">
      <alignment horizontal="center" readingOrder="1"/>
    </xf>
    <xf numFmtId="0" fontId="29" fillId="9" borderId="33" xfId="1" applyFont="1" applyFill="1" applyBorder="1" applyAlignment="1" applyProtection="1">
      <alignment horizontal="center" vertical="center"/>
      <protection locked="0"/>
    </xf>
    <xf numFmtId="0" fontId="29" fillId="9" borderId="34" xfId="1" applyFont="1" applyFill="1" applyBorder="1" applyAlignment="1" applyProtection="1">
      <alignment horizontal="center" vertical="center"/>
      <protection locked="0"/>
    </xf>
    <xf numFmtId="0" fontId="54" fillId="0" borderId="0" xfId="0" applyFont="1" applyAlignment="1" applyProtection="1">
      <alignment horizontal="center"/>
    </xf>
  </cellXfs>
  <cellStyles count="2">
    <cellStyle name="Hyperlink" xfId="1" builtinId="8"/>
    <cellStyle name="Normal" xfId="0" builtinId="0"/>
  </cellStyles>
  <dxfs count="10">
    <dxf>
      <font>
        <b val="0"/>
        <i val="0"/>
        <strike val="0"/>
        <condense val="0"/>
        <extend val="0"/>
        <outline val="0"/>
        <shadow val="0"/>
        <u val="none"/>
        <vertAlign val="baseline"/>
        <sz val="11"/>
        <color rgb="FF000000"/>
        <name val="Arial"/>
        <family val="2"/>
        <scheme val="none"/>
      </font>
      <fill>
        <patternFill patternType="solid">
          <fgColor indexed="64"/>
          <bgColor rgb="FFB7E1CD"/>
        </patternFill>
      </fill>
      <alignment horizontal="right" vertical="bottom" textRotation="0" wrapText="1" indent="0" justifyLastLine="0" shrinkToFit="0" readingOrder="0"/>
      <border diagonalUp="0" diagonalDown="0">
        <left style="medium">
          <color rgb="FFCCCCCC"/>
        </left>
        <right/>
        <top style="medium">
          <color rgb="FFCCCCCC"/>
        </top>
        <bottom style="medium">
          <color rgb="FFCCCCCC"/>
        </bottom>
        <vertical/>
        <horizontal/>
      </border>
    </dxf>
    <dxf>
      <font>
        <b val="0"/>
        <i val="0"/>
        <strike val="0"/>
        <condense val="0"/>
        <extend val="0"/>
        <outline val="0"/>
        <shadow val="0"/>
        <u val="none"/>
        <vertAlign val="baseline"/>
        <sz val="11"/>
        <color rgb="FF000000"/>
        <name val="Arial"/>
        <family val="2"/>
        <scheme val="none"/>
      </font>
      <numFmt numFmtId="4" formatCode="#,##0.00"/>
      <fill>
        <patternFill patternType="solid">
          <fgColor indexed="64"/>
          <bgColor rgb="FFB7E1CD"/>
        </patternFill>
      </fill>
      <alignment horizontal="right" vertical="bottom" textRotation="0" wrapText="1" indent="0" justifyLastLine="0" shrinkToFit="0" readingOrder="0"/>
      <border diagonalUp="0" diagonalDown="0">
        <left style="medium">
          <color rgb="FFCCCCCC"/>
        </left>
        <right style="medium">
          <color rgb="FF000000"/>
        </right>
        <top style="medium">
          <color rgb="FFCCCCCC"/>
        </top>
        <bottom style="medium">
          <color rgb="FF000000"/>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000000"/>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style="medium">
          <color rgb="FF000000"/>
        </left>
        <right style="medium">
          <color rgb="FFCCCCCC"/>
        </right>
        <top style="medium">
          <color rgb="FFCCCCCC"/>
        </top>
        <bottom style="medium">
          <color rgb="FFCCCCCC"/>
        </bottom>
        <vertical/>
        <horizontal/>
      </border>
    </dxf>
    <dxf>
      <border outline="0">
        <top style="medium">
          <color rgb="FFCCCCCC"/>
        </top>
      </border>
    </dxf>
    <dxf>
      <border outline="0">
        <right style="medium">
          <color rgb="FFCCCCCC"/>
        </right>
        <top style="medium">
          <color rgb="FFCCCCCC"/>
        </top>
      </border>
    </dxf>
    <dxf>
      <border outline="0">
        <bottom style="medium">
          <color rgb="FFCCCCCC"/>
        </bottom>
      </border>
    </dxf>
    <dxf>
      <font>
        <b val="0"/>
        <i val="0"/>
        <strike val="0"/>
        <condense val="0"/>
        <extend val="0"/>
        <outline val="0"/>
        <shadow val="0"/>
        <u val="none"/>
        <vertAlign val="baseline"/>
        <sz val="10"/>
        <color rgb="FF000000"/>
        <name val="Arial"/>
        <family val="2"/>
        <scheme val="none"/>
      </font>
      <fill>
        <patternFill patternType="solid">
          <fgColor indexed="64"/>
          <bgColor rgb="FFFFFF00"/>
        </patternFill>
      </fill>
      <alignment horizontal="general" vertical="bottom" textRotation="0" wrapText="1" indent="0" justifyLastLine="0" shrinkToFit="0" readingOrder="0"/>
      <border diagonalUp="0" diagonalDown="0" outline="0">
        <left style="medium">
          <color rgb="FFCCCCCC"/>
        </left>
        <right style="medium">
          <color rgb="FFCCCCCC"/>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857250</xdr:colOff>
      <xdr:row>13</xdr:row>
      <xdr:rowOff>209550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5E85A47D-BF40-4D7C-BB41-A10EE38DCEA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14</xdr:row>
      <xdr:rowOff>0</xdr:rowOff>
    </xdr:from>
    <xdr:ext cx="857250" cy="209550"/>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AAFE8783-1F1D-4ECE-8863-0A3FE785387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xdr:row>
      <xdr:rowOff>0</xdr:rowOff>
    </xdr:from>
    <xdr:ext cx="857250" cy="209550"/>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D9D3C758-1B91-4021-B565-D4B20D50B21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857250" cy="209550"/>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F992C5E9-2BA7-4F4E-BBD2-E4AF58B7A66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457200</xdr:colOff>
      <xdr:row>7</xdr:row>
      <xdr:rowOff>0</xdr:rowOff>
    </xdr:from>
    <xdr:to>
      <xdr:col>3</xdr:col>
      <xdr:colOff>1257300</xdr:colOff>
      <xdr:row>7</xdr:row>
      <xdr:rowOff>210609</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EEF20DAB-6D3D-4F29-8C8B-2F8853FBCBE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1190625</xdr:colOff>
      <xdr:row>7</xdr:row>
      <xdr:rowOff>0</xdr:rowOff>
    </xdr:from>
    <xdr:to>
      <xdr:col>4</xdr:col>
      <xdr:colOff>180975</xdr:colOff>
      <xdr:row>7</xdr:row>
      <xdr:rowOff>210609</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540C8D2C-837A-49DC-8A7A-42C345626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466725</xdr:colOff>
      <xdr:row>7</xdr:row>
      <xdr:rowOff>0</xdr:rowOff>
    </xdr:from>
    <xdr:to>
      <xdr:col>3</xdr:col>
      <xdr:colOff>762000</xdr:colOff>
      <xdr:row>7</xdr:row>
      <xdr:rowOff>201084</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6006F170-6C73-424E-B2F2-0FB05FA452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1190625</xdr:colOff>
      <xdr:row>7</xdr:row>
      <xdr:rowOff>0</xdr:rowOff>
    </xdr:from>
    <xdr:to>
      <xdr:col>4</xdr:col>
      <xdr:colOff>180975</xdr:colOff>
      <xdr:row>7</xdr:row>
      <xdr:rowOff>210609</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69993CEE-7EA2-417D-8D03-E1A7666F65B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69</xdr:row>
      <xdr:rowOff>0</xdr:rowOff>
    </xdr:from>
    <xdr:to>
      <xdr:col>2</xdr:col>
      <xdr:colOff>857250</xdr:colOff>
      <xdr:row>69</xdr:row>
      <xdr:rowOff>210608</xdr:rowOff>
    </xdr:to>
    <xdr:sp macro="" textlink="">
      <xdr:nvSpPr>
        <xdr:cNvPr id="6" name="Check Box 11" hidden="1">
          <a:extLst>
            <a:ext uri="{63B3BB69-23CF-44E3-9099-C40C66FF867C}">
              <a14:compatExt xmlns:a14="http://schemas.microsoft.com/office/drawing/2010/main" spid="_x0000_s1035"/>
            </a:ext>
            <a:ext uri="{FF2B5EF4-FFF2-40B4-BE49-F238E27FC236}">
              <a16:creationId xmlns:a16="http://schemas.microsoft.com/office/drawing/2014/main" id="{0CEE30B1-435E-4189-9C65-39BD4158D343}"/>
            </a:ext>
            <a:ext uri="{147F2762-F138-4A5C-976F-8EAC2B608ADB}">
              <a16:predDERef xmlns:a16="http://schemas.microsoft.com/office/drawing/2014/main" pred="{69993CEE-7EA2-417D-8D03-E1A7666F65BE}"/>
            </a:ext>
          </a:extLst>
        </xdr:cNvPr>
        <xdr:cNvSpPr/>
      </xdr:nvSpPr>
      <xdr:spPr bwMode="auto">
        <a:xfrm>
          <a:off x="5324475" y="209550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7" name="Check Box 12" hidden="1">
          <a:extLst>
            <a:ext uri="{63B3BB69-23CF-44E3-9099-C40C66FF867C}">
              <a14:compatExt xmlns:a14="http://schemas.microsoft.com/office/drawing/2010/main" spid="_x0000_s1036"/>
            </a:ext>
            <a:ext uri="{FF2B5EF4-FFF2-40B4-BE49-F238E27FC236}">
              <a16:creationId xmlns:a16="http://schemas.microsoft.com/office/drawing/2014/main" id="{1C27013C-575D-41B2-922F-EB2A85434655}"/>
            </a:ext>
            <a:ext uri="{147F2762-F138-4A5C-976F-8EAC2B608ADB}">
              <a16:predDERef xmlns:a16="http://schemas.microsoft.com/office/drawing/2014/main" pred="{0CEE30B1-435E-4189-9C65-39BD4158D343}"/>
            </a:ext>
          </a:extLst>
        </xdr:cNvPr>
        <xdr:cNvSpPr/>
      </xdr:nvSpPr>
      <xdr:spPr bwMode="auto">
        <a:xfrm>
          <a:off x="5324475" y="228600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210609</xdr:rowOff>
    </xdr:to>
    <xdr:sp macro="" textlink="">
      <xdr:nvSpPr>
        <xdr:cNvPr id="8" name="Check Box 11" hidden="1">
          <a:extLst>
            <a:ext uri="{63B3BB69-23CF-44E3-9099-C40C66FF867C}">
              <a14:compatExt xmlns:a14="http://schemas.microsoft.com/office/drawing/2010/main" spid="_x0000_s1035"/>
            </a:ext>
            <a:ext uri="{FF2B5EF4-FFF2-40B4-BE49-F238E27FC236}">
              <a16:creationId xmlns:a16="http://schemas.microsoft.com/office/drawing/2014/main" id="{1D9AD0E6-782E-4A3E-ABE6-5D3FFEE2074C}"/>
            </a:ext>
            <a:ext uri="{147F2762-F138-4A5C-976F-8EAC2B608ADB}">
              <a16:predDERef xmlns:a16="http://schemas.microsoft.com/office/drawing/2014/main" pred="{1C27013C-575D-41B2-922F-EB2A85434655}"/>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9" name="Check Box 12" hidden="1">
          <a:extLst>
            <a:ext uri="{63B3BB69-23CF-44E3-9099-C40C66FF867C}">
              <a14:compatExt xmlns:a14="http://schemas.microsoft.com/office/drawing/2010/main" spid="_x0000_s1036"/>
            </a:ext>
            <a:ext uri="{FF2B5EF4-FFF2-40B4-BE49-F238E27FC236}">
              <a16:creationId xmlns:a16="http://schemas.microsoft.com/office/drawing/2014/main" id="{99B91BAC-64BC-4B61-BE52-C66A841734EE}"/>
            </a:ext>
            <a:ext uri="{147F2762-F138-4A5C-976F-8EAC2B608ADB}">
              <a16:predDERef xmlns:a16="http://schemas.microsoft.com/office/drawing/2014/main" pred="{1D9AD0E6-782E-4A3E-ABE6-5D3FFEE2074C}"/>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210608</xdr:rowOff>
    </xdr:to>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DF30E445-A8FF-41FD-AED0-7969E3AB5C04}"/>
            </a:ext>
            <a:ext uri="{147F2762-F138-4A5C-976F-8EAC2B608ADB}">
              <a16:predDERef xmlns:a16="http://schemas.microsoft.com/office/drawing/2014/main" pred="{99B91BAC-64BC-4B61-BE52-C66A841734EE}"/>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7360B355-BFD5-4EA2-82C9-FDFE812ECF75}"/>
            </a:ext>
            <a:ext uri="{147F2762-F138-4A5C-976F-8EAC2B608ADB}">
              <a16:predDERef xmlns:a16="http://schemas.microsoft.com/office/drawing/2014/main" pred="{DF30E445-A8FF-41FD-AED0-7969E3AB5C04}"/>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210608</xdr:rowOff>
    </xdr:to>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BB68D031-A1B8-4C19-932A-18EDB01D6A14}"/>
            </a:ext>
            <a:ext uri="{147F2762-F138-4A5C-976F-8EAC2B608ADB}">
              <a16:predDERef xmlns:a16="http://schemas.microsoft.com/office/drawing/2014/main" pred="{7360B355-BFD5-4EA2-82C9-FDFE812ECF75}"/>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4753C69D-55F8-4FEF-8D0A-7645BC0CD505}"/>
            </a:ext>
            <a:ext uri="{147F2762-F138-4A5C-976F-8EAC2B608ADB}">
              <a16:predDERef xmlns:a16="http://schemas.microsoft.com/office/drawing/2014/main" pred="{BB68D031-A1B8-4C19-932A-18EDB01D6A14}"/>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210608</xdr:rowOff>
    </xdr:to>
    <xdr:sp macro="" textlink="">
      <xdr:nvSpPr>
        <xdr:cNvPr id="14" name="Check Box 11" hidden="1">
          <a:extLst>
            <a:ext uri="{63B3BB69-23CF-44E3-9099-C40C66FF867C}">
              <a14:compatExt xmlns:a14="http://schemas.microsoft.com/office/drawing/2010/main" spid="_x0000_s1035"/>
            </a:ext>
            <a:ext uri="{FF2B5EF4-FFF2-40B4-BE49-F238E27FC236}">
              <a16:creationId xmlns:a16="http://schemas.microsoft.com/office/drawing/2014/main" id="{594424F5-AAB6-4411-8832-ECC3017DA88C}"/>
            </a:ext>
            <a:ext uri="{147F2762-F138-4A5C-976F-8EAC2B608ADB}">
              <a16:predDERef xmlns:a16="http://schemas.microsoft.com/office/drawing/2014/main" pred="{4753C69D-55F8-4FEF-8D0A-7645BC0CD505}"/>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117A109E-3C0D-48F4-88D5-14D891C3AB91}"/>
            </a:ext>
            <a:ext uri="{147F2762-F138-4A5C-976F-8EAC2B608ADB}">
              <a16:predDERef xmlns:a16="http://schemas.microsoft.com/office/drawing/2014/main" pred="{594424F5-AAB6-4411-8832-ECC3017DA88C}"/>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210609</xdr:rowOff>
    </xdr:to>
    <xdr:sp macro="" textlink="">
      <xdr:nvSpPr>
        <xdr:cNvPr id="16" name="Check Box 11" hidden="1">
          <a:extLst>
            <a:ext uri="{63B3BB69-23CF-44E3-9099-C40C66FF867C}">
              <a14:compatExt xmlns:a14="http://schemas.microsoft.com/office/drawing/2010/main" spid="_x0000_s1035"/>
            </a:ext>
            <a:ext uri="{FF2B5EF4-FFF2-40B4-BE49-F238E27FC236}">
              <a16:creationId xmlns:a16="http://schemas.microsoft.com/office/drawing/2014/main" id="{FC312B31-1AFA-40E0-B289-DA74829BE253}"/>
            </a:ext>
            <a:ext uri="{147F2762-F138-4A5C-976F-8EAC2B608ADB}">
              <a16:predDERef xmlns:a16="http://schemas.microsoft.com/office/drawing/2014/main" pred="{117A109E-3C0D-48F4-88D5-14D891C3AB91}"/>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A7D53343-6C42-4957-A334-4D7CC3038A6C}"/>
            </a:ext>
            <a:ext uri="{147F2762-F138-4A5C-976F-8EAC2B608ADB}">
              <a16:predDERef xmlns:a16="http://schemas.microsoft.com/office/drawing/2014/main" pred="{FC312B31-1AFA-40E0-B289-DA74829BE253}"/>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210608</xdr:rowOff>
    </xdr:to>
    <xdr:sp macro="" textlink="">
      <xdr:nvSpPr>
        <xdr:cNvPr id="18" name="Check Box 11" hidden="1">
          <a:extLst>
            <a:ext uri="{63B3BB69-23CF-44E3-9099-C40C66FF867C}">
              <a14:compatExt xmlns:a14="http://schemas.microsoft.com/office/drawing/2010/main" spid="_x0000_s1035"/>
            </a:ext>
            <a:ext uri="{FF2B5EF4-FFF2-40B4-BE49-F238E27FC236}">
              <a16:creationId xmlns:a16="http://schemas.microsoft.com/office/drawing/2014/main" id="{E83E7875-D768-4851-80E5-300856236F55}"/>
            </a:ext>
            <a:ext uri="{147F2762-F138-4A5C-976F-8EAC2B608ADB}">
              <a16:predDERef xmlns:a16="http://schemas.microsoft.com/office/drawing/2014/main" pred="{A7D53343-6C42-4957-A334-4D7CC3038A6C}"/>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76F6E444-18B6-4B4E-818E-A7003FBBE5D3}"/>
            </a:ext>
            <a:ext uri="{147F2762-F138-4A5C-976F-8EAC2B608ADB}">
              <a16:predDERef xmlns:a16="http://schemas.microsoft.com/office/drawing/2014/main" pred="{E83E7875-D768-4851-80E5-300856236F55}"/>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210609</xdr:rowOff>
    </xdr:to>
    <xdr:sp macro="" textlink="">
      <xdr:nvSpPr>
        <xdr:cNvPr id="20" name="Check Box 11" hidden="1">
          <a:extLst>
            <a:ext uri="{63B3BB69-23CF-44E3-9099-C40C66FF867C}">
              <a14:compatExt xmlns:a14="http://schemas.microsoft.com/office/drawing/2010/main" spid="_x0000_s1035"/>
            </a:ext>
            <a:ext uri="{FF2B5EF4-FFF2-40B4-BE49-F238E27FC236}">
              <a16:creationId xmlns:a16="http://schemas.microsoft.com/office/drawing/2014/main" id="{97836A7F-309A-4EEB-BFC4-0A6E5CF5EAE4}"/>
            </a:ext>
            <a:ext uri="{147F2762-F138-4A5C-976F-8EAC2B608ADB}">
              <a16:predDERef xmlns:a16="http://schemas.microsoft.com/office/drawing/2014/main" pred="{76F6E444-18B6-4B4E-818E-A7003FBBE5D3}"/>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DD1ED4D3-8462-4FD7-A9EB-0FCC24E567BA}"/>
            </a:ext>
            <a:ext uri="{147F2762-F138-4A5C-976F-8EAC2B608ADB}">
              <a16:predDERef xmlns:a16="http://schemas.microsoft.com/office/drawing/2014/main" pred="{97836A7F-309A-4EEB-BFC4-0A6E5CF5EAE4}"/>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209550</xdr:rowOff>
    </xdr:to>
    <xdr:sp macro="" textlink="">
      <xdr:nvSpPr>
        <xdr:cNvPr id="22" name="Check Box 11" hidden="1">
          <a:extLst>
            <a:ext uri="{63B3BB69-23CF-44E3-9099-C40C66FF867C}">
              <a14:compatExt xmlns:a14="http://schemas.microsoft.com/office/drawing/2010/main" spid="_x0000_s1035"/>
            </a:ext>
            <a:ext uri="{FF2B5EF4-FFF2-40B4-BE49-F238E27FC236}">
              <a16:creationId xmlns:a16="http://schemas.microsoft.com/office/drawing/2014/main" id="{D1C37492-9A0F-4146-8A99-942F27A75F57}"/>
            </a:ext>
            <a:ext uri="{147F2762-F138-4A5C-976F-8EAC2B608ADB}">
              <a16:predDERef xmlns:a16="http://schemas.microsoft.com/office/drawing/2014/main" pred="{DD1ED4D3-8462-4FD7-A9EB-0FCC24E567BA}"/>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76E209E3-6A9D-44CB-B5D1-AF34044E5F81}"/>
            </a:ext>
            <a:ext uri="{147F2762-F138-4A5C-976F-8EAC2B608ADB}">
              <a16:predDERef xmlns:a16="http://schemas.microsoft.com/office/drawing/2014/main" pred="{D1C37492-9A0F-4146-8A99-942F27A75F57}"/>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69</xdr:row>
      <xdr:rowOff>0</xdr:rowOff>
    </xdr:from>
    <xdr:to>
      <xdr:col>2</xdr:col>
      <xdr:colOff>857250</xdr:colOff>
      <xdr:row>69</xdr:row>
      <xdr:rowOff>210608</xdr:rowOff>
    </xdr:to>
    <xdr:sp macro="" textlink="">
      <xdr:nvSpPr>
        <xdr:cNvPr id="24" name="Check Box 11" hidden="1">
          <a:extLst>
            <a:ext uri="{63B3BB69-23CF-44E3-9099-C40C66FF867C}">
              <a14:compatExt xmlns:a14="http://schemas.microsoft.com/office/drawing/2010/main" spid="_x0000_s1035"/>
            </a:ext>
            <a:ext uri="{FF2B5EF4-FFF2-40B4-BE49-F238E27FC236}">
              <a16:creationId xmlns:a16="http://schemas.microsoft.com/office/drawing/2014/main" id="{DBF51536-6473-42D5-B9DA-15E47A369491}"/>
            </a:ext>
            <a:ext uri="{147F2762-F138-4A5C-976F-8EAC2B608ADB}">
              <a16:predDERef xmlns:a16="http://schemas.microsoft.com/office/drawing/2014/main" pred="{76E209E3-6A9D-44CB-B5D1-AF34044E5F81}"/>
            </a:ext>
          </a:extLst>
        </xdr:cNvPr>
        <xdr:cNvSpPr/>
      </xdr:nvSpPr>
      <xdr:spPr bwMode="auto">
        <a:xfrm>
          <a:off x="2581275" y="14382750"/>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69</xdr:row>
      <xdr:rowOff>0</xdr:rowOff>
    </xdr:from>
    <xdr:ext cx="857250" cy="209550"/>
    <xdr:sp macro="" textlink="">
      <xdr:nvSpPr>
        <xdr:cNvPr id="25" name="Check Box 12" hidden="1">
          <a:extLst>
            <a:ext uri="{63B3BB69-23CF-44E3-9099-C40C66FF867C}">
              <a14:compatExt xmlns:a14="http://schemas.microsoft.com/office/drawing/2010/main" spid="_x0000_s1036"/>
            </a:ext>
            <a:ext uri="{FF2B5EF4-FFF2-40B4-BE49-F238E27FC236}">
              <a16:creationId xmlns:a16="http://schemas.microsoft.com/office/drawing/2014/main" id="{ADC0D9D6-F257-4CE1-A12B-21DE5C426442}"/>
            </a:ext>
            <a:ext uri="{147F2762-F138-4A5C-976F-8EAC2B608ADB}">
              <a16:predDERef xmlns:a16="http://schemas.microsoft.com/office/drawing/2014/main" pred="{DBF51536-6473-42D5-B9DA-15E47A369491}"/>
            </a:ext>
          </a:extLst>
        </xdr:cNvPr>
        <xdr:cNvSpPr/>
      </xdr:nvSpPr>
      <xdr:spPr bwMode="auto">
        <a:xfrm>
          <a:off x="2581275" y="14582775"/>
          <a:ext cx="857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16</xdr:row>
      <xdr:rowOff>0</xdr:rowOff>
    </xdr:from>
    <xdr:to>
      <xdr:col>1</xdr:col>
      <xdr:colOff>2047875</xdr:colOff>
      <xdr:row>17</xdr:row>
      <xdr:rowOff>19050</xdr:rowOff>
    </xdr:to>
    <xdr:sp macro=""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CC56DB08-DAFD-4B34-84D6-84A4D9AF0C80}"/>
            </a:ext>
          </a:extLst>
        </xdr:cNvPr>
        <xdr:cNvSpPr/>
      </xdr:nvSpPr>
      <xdr:spPr bwMode="auto">
        <a:xfrm>
          <a:off x="3657600" y="2724150"/>
          <a:ext cx="800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542925</xdr:colOff>
      <xdr:row>16</xdr:row>
      <xdr:rowOff>0</xdr:rowOff>
    </xdr:from>
    <xdr:to>
      <xdr:col>1</xdr:col>
      <xdr:colOff>2047875</xdr:colOff>
      <xdr:row>17</xdr:row>
      <xdr:rowOff>19050</xdr:rowOff>
    </xdr:to>
    <xdr:sp macro="" textlink="">
      <xdr:nvSpPr>
        <xdr:cNvPr id="4" name="Check Box 2" hidden="1">
          <a:extLst>
            <a:ext uri="{63B3BB69-23CF-44E3-9099-C40C66FF867C}">
              <a14:compatExt xmlns:a14="http://schemas.microsoft.com/office/drawing/2010/main" spid="_x0000_s2050"/>
            </a:ext>
            <a:ext uri="{FF2B5EF4-FFF2-40B4-BE49-F238E27FC236}">
              <a16:creationId xmlns:a16="http://schemas.microsoft.com/office/drawing/2014/main" id="{958235B2-94E2-441B-B1B6-4F757EBA3370}"/>
            </a:ext>
            <a:ext uri="{147F2762-F138-4A5C-976F-8EAC2B608ADB}">
              <a16:predDERef xmlns:a16="http://schemas.microsoft.com/office/drawing/2014/main" pred="{CC56DB08-DAFD-4B34-84D6-84A4D9AF0C80}"/>
            </a:ext>
          </a:extLst>
        </xdr:cNvPr>
        <xdr:cNvSpPr/>
      </xdr:nvSpPr>
      <xdr:spPr bwMode="auto">
        <a:xfrm>
          <a:off x="4619625" y="3352800"/>
          <a:ext cx="1504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542925</xdr:colOff>
      <xdr:row>16</xdr:row>
      <xdr:rowOff>0</xdr:rowOff>
    </xdr:from>
    <xdr:to>
      <xdr:col>1</xdr:col>
      <xdr:colOff>2047875</xdr:colOff>
      <xdr:row>17</xdr:row>
      <xdr:rowOff>19050</xdr:rowOff>
    </xdr:to>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EA3EAA8B-22FF-4A03-A59C-6FFDC13F9B5D}"/>
            </a:ext>
            <a:ext uri="{147F2762-F138-4A5C-976F-8EAC2B608ADB}">
              <a16:predDERef xmlns:a16="http://schemas.microsoft.com/office/drawing/2014/main" pred="{958235B2-94E2-441B-B1B6-4F757EBA3370}"/>
            </a:ext>
          </a:extLst>
        </xdr:cNvPr>
        <xdr:cNvSpPr/>
      </xdr:nvSpPr>
      <xdr:spPr bwMode="auto">
        <a:xfrm>
          <a:off x="4619625" y="3352800"/>
          <a:ext cx="1504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542925</xdr:colOff>
      <xdr:row>16</xdr:row>
      <xdr:rowOff>0</xdr:rowOff>
    </xdr:from>
    <xdr:to>
      <xdr:col>1</xdr:col>
      <xdr:colOff>2047875</xdr:colOff>
      <xdr:row>17</xdr:row>
      <xdr:rowOff>19050</xdr:rowOff>
    </xdr:to>
    <xdr:sp macro="" textlink="">
      <xdr:nvSpPr>
        <xdr:cNvPr id="6" name="Check Box 2" hidden="1">
          <a:extLst>
            <a:ext uri="{63B3BB69-23CF-44E3-9099-C40C66FF867C}">
              <a14:compatExt xmlns:a14="http://schemas.microsoft.com/office/drawing/2010/main" spid="_x0000_s2050"/>
            </a:ext>
            <a:ext uri="{FF2B5EF4-FFF2-40B4-BE49-F238E27FC236}">
              <a16:creationId xmlns:a16="http://schemas.microsoft.com/office/drawing/2014/main" id="{8C730047-C8DA-41FD-A9D3-4D2EA8377D3F}"/>
            </a:ext>
            <a:ext uri="{147F2762-F138-4A5C-976F-8EAC2B608ADB}">
              <a16:predDERef xmlns:a16="http://schemas.microsoft.com/office/drawing/2014/main" pred="{EA3EAA8B-22FF-4A03-A59C-6FFDC13F9B5D}"/>
            </a:ext>
          </a:extLst>
        </xdr:cNvPr>
        <xdr:cNvSpPr/>
      </xdr:nvSpPr>
      <xdr:spPr bwMode="auto">
        <a:xfrm>
          <a:off x="4619625" y="3352800"/>
          <a:ext cx="1504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62D2C0-209B-40AF-BB7B-15EEE9858C4F}" name="Table1" displayName="Table1" ref="D4:J588" totalsRowShown="0" headerRowDxfId="9" headerRowBorderDxfId="8" tableBorderDxfId="7" totalsRowBorderDxfId="6">
  <autoFilter ref="D4:J588" xr:uid="{A062D2C0-209B-40AF-BB7B-15EEE9858C4F}"/>
  <tableColumns count="7">
    <tableColumn id="1" xr3:uid="{6D1A0F7E-04FE-495C-B60E-3E2589EA2698}" name="School Name" dataDxfId="5"/>
    <tableColumn id="2" xr3:uid="{F800A490-9F58-4033-97F6-43194AF333D3}" name="Superintendent's Name" dataDxfId="4"/>
    <tableColumn id="3" xr3:uid="{94ECFE91-6A67-49CB-B7D0-1103370B608B}" name="Learning Centre" dataDxfId="3"/>
    <tableColumn id="4" xr3:uid="{E5411B2C-CED3-4E12-AC5E-D2D865136DC5}" name="Ward Number" dataDxfId="2"/>
    <tableColumn id="5" xr3:uid="{17CC4097-DEBB-4BFD-B9D8-862A7732B68A}" name="PSAB" dataDxfId="1"/>
    <tableColumn id="6" xr3:uid="{740C9ABA-5003-4A49-AA84-5E780B26B812}" name="CC" dataDxfId="0"/>
    <tableColumn id="7" xr3:uid="{158D9D9E-A363-4F92-A48A-E6D510AC2772}" name="School Coucil"/>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dsbweb.tdsb.on.ca/Portals/BusinessServices/docs/2022-2023%20Finance%20Support%20Officer%20School%20Assignments%20(Updated%20October%2025%2C%202022).xlsx" TargetMode="External"/><Relationship Id="rId2" Type="http://schemas.openxmlformats.org/officeDocument/2006/relationships/hyperlink" Target="http://tdsbweb.tdsb.on.ca/Portals/BusinessServices/docs/2022-2023%20Finance%20Support%20Officer%20School%20Assignments%20(Updated%20October%2025%2C%202022).xlsx" TargetMode="External"/><Relationship Id="rId1" Type="http://schemas.openxmlformats.org/officeDocument/2006/relationships/hyperlink" Target="https://drive.google.com/file/d/1dicBc5lxqkSwWQ9JasfTqOPj-G2Jvmbz/view?usp=sharing" TargetMode="External"/><Relationship Id="rId5" Type="http://schemas.openxmlformats.org/officeDocument/2006/relationships/printerSettings" Target="../printerSettings/printerSettings1.bin"/><Relationship Id="rId4" Type="http://schemas.openxmlformats.org/officeDocument/2006/relationships/hyperlink" Target="Sample%202022-23%20SGF%20Copy.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tdsb.on.ca/Community/How-to-Get-Involved/Fundraising/Fundraising-Guid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ocs.google.com/forms/d/e/1FAIpQLScWpnsySTo78jitowBoXOjLwt50vnlb34UZav7TmYqwQ7N_Aw/viewform" TargetMode="External"/><Relationship Id="rId1" Type="http://schemas.openxmlformats.org/officeDocument/2006/relationships/hyperlink" Target="https://docs.google.com/forms/d/e/1FAIpQLSegL2zo6ny0mXlxDbG9WF0ORRh7FnEGlHmVKeoUCZSZOZCbgg/viewform?fbzx=296993382173192638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3533-008C-4E24-96B2-957F04914278}">
  <sheetPr codeName="Sheet1"/>
  <dimension ref="A1:AT119"/>
  <sheetViews>
    <sheetView showGridLines="0" zoomScaleNormal="100" workbookViewId="0">
      <selection activeCell="S4" sqref="S4"/>
    </sheetView>
  </sheetViews>
  <sheetFormatPr defaultRowHeight="15" x14ac:dyDescent="0.2"/>
  <cols>
    <col min="2" max="2" width="24" customWidth="1"/>
    <col min="12" max="12" width="10" customWidth="1"/>
    <col min="21" max="21" width="10.42578125" customWidth="1"/>
  </cols>
  <sheetData>
    <row r="1" spans="2:14" s="33" customFormat="1" x14ac:dyDescent="0.2"/>
    <row r="2" spans="2:14" s="33" customFormat="1" ht="26.25" x14ac:dyDescent="0.35">
      <c r="B2" s="296" t="s">
        <v>1040</v>
      </c>
      <c r="C2" s="297"/>
      <c r="D2" s="297"/>
      <c r="E2" s="297"/>
      <c r="F2" s="297"/>
      <c r="G2" s="297"/>
      <c r="H2" s="297"/>
      <c r="I2" s="297"/>
      <c r="J2" s="297"/>
      <c r="K2" s="297"/>
      <c r="L2" s="298"/>
    </row>
    <row r="4" spans="2:14" s="33" customFormat="1" ht="19.5" x14ac:dyDescent="0.3">
      <c r="B4" s="302" t="s">
        <v>1281</v>
      </c>
      <c r="C4" s="302"/>
      <c r="D4" s="302"/>
      <c r="E4" s="302"/>
      <c r="F4" s="302"/>
      <c r="G4" s="302"/>
      <c r="H4" s="302"/>
      <c r="I4" s="302"/>
      <c r="J4" s="302"/>
      <c r="K4" s="302"/>
      <c r="L4" s="222"/>
      <c r="M4" s="222"/>
      <c r="N4" s="221"/>
    </row>
    <row r="5" spans="2:14" s="33" customFormat="1" ht="19.5" x14ac:dyDescent="0.3">
      <c r="B5" s="222"/>
      <c r="C5" s="222"/>
      <c r="D5" s="222"/>
      <c r="E5" s="222"/>
      <c r="F5" s="222"/>
      <c r="G5" s="222"/>
      <c r="H5" s="222"/>
      <c r="I5" s="222"/>
      <c r="J5" s="222"/>
      <c r="K5" s="222"/>
      <c r="L5" s="222"/>
      <c r="M5" s="222"/>
      <c r="N5" s="221"/>
    </row>
    <row r="6" spans="2:14" s="33" customFormat="1" ht="19.5" x14ac:dyDescent="0.3">
      <c r="B6" s="302" t="s">
        <v>1057</v>
      </c>
      <c r="C6" s="302"/>
      <c r="D6" s="302"/>
      <c r="E6" s="302"/>
      <c r="F6" s="302"/>
      <c r="G6" s="302"/>
      <c r="H6" s="302"/>
      <c r="I6" s="302"/>
      <c r="J6" s="302"/>
      <c r="K6" s="302"/>
      <c r="L6" s="302"/>
      <c r="M6" s="222"/>
      <c r="N6" s="221"/>
    </row>
    <row r="7" spans="2:14" s="33" customFormat="1" ht="19.5" x14ac:dyDescent="0.3">
      <c r="B7" s="224" t="s">
        <v>1046</v>
      </c>
      <c r="C7" s="222"/>
      <c r="D7" s="222"/>
      <c r="E7" s="222"/>
      <c r="F7" s="222"/>
      <c r="G7" s="222"/>
      <c r="H7" s="222"/>
      <c r="I7" s="222"/>
      <c r="J7" s="222"/>
      <c r="K7" s="222"/>
      <c r="L7" s="222"/>
      <c r="M7" s="222"/>
      <c r="N7" s="221"/>
    </row>
    <row r="8" spans="2:14" s="33" customFormat="1" ht="19.5" x14ac:dyDescent="0.3">
      <c r="B8" s="224" t="s">
        <v>1047</v>
      </c>
      <c r="C8" s="222"/>
      <c r="D8" s="222"/>
      <c r="E8" s="222"/>
      <c r="F8" s="222"/>
      <c r="G8" s="222"/>
      <c r="H8" s="222"/>
      <c r="I8" s="222"/>
      <c r="J8" s="222"/>
      <c r="K8" s="222"/>
      <c r="L8" s="222"/>
      <c r="M8" s="222"/>
      <c r="N8" s="221"/>
    </row>
    <row r="9" spans="2:14" s="33" customFormat="1" ht="19.5" x14ac:dyDescent="0.3">
      <c r="B9" s="224" t="s">
        <v>1048</v>
      </c>
      <c r="C9" s="222"/>
      <c r="D9" s="222"/>
      <c r="E9" s="222"/>
      <c r="F9" s="222"/>
      <c r="G9" s="222"/>
      <c r="H9" s="222"/>
      <c r="I9" s="222"/>
      <c r="J9" s="222"/>
      <c r="K9" s="222"/>
      <c r="L9" s="233"/>
      <c r="M9" s="222"/>
      <c r="N9" s="221"/>
    </row>
    <row r="10" spans="2:14" s="33" customFormat="1" ht="19.5" x14ac:dyDescent="0.3">
      <c r="B10" s="224"/>
      <c r="C10" s="222"/>
      <c r="D10" s="222"/>
      <c r="E10" s="222"/>
      <c r="F10" s="222"/>
      <c r="G10" s="222"/>
      <c r="H10" s="222"/>
      <c r="I10" s="222"/>
      <c r="J10" s="222"/>
      <c r="K10" s="222"/>
      <c r="L10" s="222"/>
      <c r="M10" s="222"/>
      <c r="N10" s="221"/>
    </row>
    <row r="11" spans="2:14" s="33" customFormat="1" ht="17.25" customHeight="1" x14ac:dyDescent="0.3">
      <c r="B11" s="309" t="s">
        <v>1282</v>
      </c>
      <c r="C11" s="309"/>
      <c r="D11" s="309"/>
      <c r="E11" s="309"/>
      <c r="F11" s="309"/>
      <c r="G11" s="309"/>
      <c r="H11" s="309"/>
      <c r="I11" s="309"/>
      <c r="J11" s="309"/>
      <c r="K11" s="309"/>
      <c r="L11" s="309"/>
      <c r="M11" s="222"/>
      <c r="N11" s="221"/>
    </row>
    <row r="12" spans="2:14" s="33" customFormat="1" ht="19.5" x14ac:dyDescent="0.3">
      <c r="B12" s="309"/>
      <c r="C12" s="309"/>
      <c r="D12" s="309"/>
      <c r="E12" s="309"/>
      <c r="F12" s="309"/>
      <c r="G12" s="309"/>
      <c r="H12" s="309"/>
      <c r="I12" s="309"/>
      <c r="J12" s="309"/>
      <c r="K12" s="309"/>
      <c r="L12" s="309"/>
      <c r="M12" s="222"/>
      <c r="N12" s="221"/>
    </row>
    <row r="13" spans="2:14" s="33" customFormat="1" ht="19.5" x14ac:dyDescent="0.3">
      <c r="B13" s="222"/>
      <c r="C13" s="222"/>
      <c r="D13" s="222"/>
      <c r="E13" s="222"/>
      <c r="F13" s="222"/>
      <c r="G13" s="222"/>
      <c r="H13" s="221"/>
      <c r="I13" s="221"/>
      <c r="J13" s="221"/>
      <c r="K13" s="221"/>
      <c r="L13" s="221"/>
      <c r="M13" s="221"/>
      <c r="N13" s="221"/>
    </row>
    <row r="14" spans="2:14" s="33" customFormat="1" ht="21" x14ac:dyDescent="0.2">
      <c r="B14" s="306" t="s">
        <v>1042</v>
      </c>
      <c r="C14" s="307"/>
      <c r="D14" s="307"/>
      <c r="E14" s="307"/>
      <c r="F14" s="307"/>
      <c r="G14" s="307"/>
      <c r="H14" s="307"/>
      <c r="I14" s="307"/>
      <c r="J14" s="307"/>
      <c r="K14" s="307"/>
      <c r="L14" s="308"/>
      <c r="M14" s="221"/>
      <c r="N14" s="221"/>
    </row>
    <row r="15" spans="2:14" s="33" customFormat="1" ht="19.5" x14ac:dyDescent="0.3">
      <c r="B15" s="222"/>
      <c r="C15" s="222"/>
      <c r="D15" s="222"/>
      <c r="E15" s="222"/>
      <c r="F15" s="222"/>
      <c r="G15" s="222"/>
      <c r="H15" s="221"/>
      <c r="I15" s="221"/>
      <c r="J15" s="221"/>
      <c r="K15" s="221"/>
      <c r="L15" s="221"/>
      <c r="M15" s="221"/>
      <c r="N15" s="221"/>
    </row>
    <row r="16" spans="2:14" s="33" customFormat="1" ht="21" x14ac:dyDescent="0.2">
      <c r="B16" s="303" t="s">
        <v>701</v>
      </c>
      <c r="C16" s="304"/>
      <c r="D16" s="304"/>
      <c r="E16" s="304"/>
      <c r="F16" s="304"/>
      <c r="G16" s="304"/>
      <c r="H16" s="304"/>
      <c r="I16" s="304"/>
      <c r="J16" s="304"/>
      <c r="K16" s="304"/>
      <c r="L16" s="305"/>
      <c r="M16" s="221"/>
      <c r="N16" s="221"/>
    </row>
    <row r="17" spans="1:46" s="33" customFormat="1" ht="19.5" x14ac:dyDescent="0.3">
      <c r="B17" s="223"/>
      <c r="C17" s="223"/>
      <c r="D17" s="223"/>
      <c r="E17" s="223"/>
      <c r="F17" s="223"/>
      <c r="G17" s="222"/>
      <c r="H17" s="221"/>
      <c r="I17" s="221"/>
      <c r="J17" s="221"/>
      <c r="K17" s="221"/>
      <c r="L17" s="221"/>
      <c r="M17" s="221"/>
      <c r="N17" s="221"/>
    </row>
    <row r="18" spans="1:46" s="33" customFormat="1" ht="17.25" x14ac:dyDescent="0.3">
      <c r="B18" s="214"/>
      <c r="C18" s="214"/>
      <c r="D18" s="214"/>
      <c r="E18" s="214"/>
      <c r="F18" s="214"/>
      <c r="G18" s="213"/>
    </row>
    <row r="19" spans="1:46" s="33" customFormat="1" x14ac:dyDescent="0.2"/>
    <row r="20" spans="1:46" ht="26.25" x14ac:dyDescent="0.2">
      <c r="B20" s="310" t="s">
        <v>702</v>
      </c>
      <c r="C20" s="311"/>
      <c r="D20" s="311"/>
      <c r="E20" s="311"/>
      <c r="F20" s="311"/>
      <c r="G20" s="311"/>
      <c r="H20" s="311"/>
      <c r="I20" s="311"/>
      <c r="J20" s="311"/>
      <c r="K20" s="311"/>
      <c r="L20" s="312"/>
    </row>
    <row r="21" spans="1:46" ht="12.75" customHeight="1" x14ac:dyDescent="0.2">
      <c r="B21" s="217"/>
      <c r="C21" s="217"/>
      <c r="D21" s="217"/>
      <c r="E21" s="217"/>
      <c r="F21" s="217"/>
      <c r="G21" s="217"/>
    </row>
    <row r="23" spans="1:46" ht="19.5" x14ac:dyDescent="0.3">
      <c r="A23" s="226" t="s">
        <v>0</v>
      </c>
      <c r="B23" s="299" t="s">
        <v>1</v>
      </c>
      <c r="C23" s="299"/>
      <c r="D23" s="299"/>
      <c r="E23" s="299"/>
      <c r="F23" s="299"/>
      <c r="G23" s="299"/>
      <c r="H23" s="299"/>
      <c r="I23" s="299"/>
      <c r="J23" s="299"/>
      <c r="K23" s="299"/>
      <c r="L23" s="299"/>
      <c r="M23" s="227"/>
      <c r="N23" s="227"/>
      <c r="O23" s="227"/>
      <c r="P23" s="227"/>
      <c r="Q23" s="227"/>
      <c r="R23" s="227"/>
      <c r="S23" s="227"/>
      <c r="T23" s="227"/>
      <c r="U23" s="227"/>
      <c r="V23" s="215"/>
      <c r="W23" s="215"/>
      <c r="X23" s="215"/>
      <c r="Y23" s="215"/>
      <c r="Z23" s="215"/>
    </row>
    <row r="24" spans="1:46" ht="19.5" x14ac:dyDescent="0.3">
      <c r="A24" s="227"/>
      <c r="B24" s="313" t="s">
        <v>1288</v>
      </c>
      <c r="C24" s="313"/>
      <c r="D24" s="313"/>
      <c r="E24" s="313"/>
      <c r="F24" s="313"/>
      <c r="G24" s="313"/>
      <c r="H24" s="313"/>
      <c r="I24" s="313"/>
      <c r="J24" s="313"/>
      <c r="K24" s="313"/>
      <c r="L24" s="228"/>
      <c r="M24" s="228"/>
      <c r="N24" s="228"/>
      <c r="O24" s="228"/>
      <c r="P24" s="228"/>
      <c r="Q24" s="228"/>
      <c r="R24" s="228"/>
      <c r="S24" s="228"/>
      <c r="T24" s="228"/>
      <c r="U24" s="228"/>
      <c r="V24" s="216"/>
      <c r="W24" s="216"/>
      <c r="X24" s="216"/>
      <c r="Y24" s="216"/>
      <c r="Z24" s="216"/>
      <c r="AA24" s="21"/>
      <c r="AB24" s="21"/>
      <c r="AC24" s="21"/>
      <c r="AD24" s="21"/>
      <c r="AE24" s="21"/>
      <c r="AF24" s="21"/>
      <c r="AG24" s="21"/>
      <c r="AH24" s="21"/>
      <c r="AI24" s="21"/>
      <c r="AJ24" s="21"/>
      <c r="AK24" s="21"/>
      <c r="AL24" s="21"/>
      <c r="AM24" s="21"/>
      <c r="AN24" s="21"/>
      <c r="AO24" s="21"/>
      <c r="AP24" s="21"/>
      <c r="AQ24" s="21"/>
      <c r="AR24" s="21"/>
      <c r="AS24" s="21"/>
      <c r="AT24" s="21"/>
    </row>
    <row r="25" spans="1:46" ht="19.5" x14ac:dyDescent="0.3">
      <c r="A25" s="227"/>
      <c r="B25" s="228"/>
      <c r="C25" s="228"/>
      <c r="D25" s="228"/>
      <c r="E25" s="228"/>
      <c r="F25" s="228"/>
      <c r="G25" s="228"/>
      <c r="H25" s="228"/>
      <c r="I25" s="228"/>
      <c r="J25" s="228"/>
      <c r="K25" s="228"/>
      <c r="L25" s="228"/>
      <c r="M25" s="228"/>
      <c r="N25" s="228"/>
      <c r="O25" s="228"/>
      <c r="P25" s="228"/>
      <c r="Q25" s="228"/>
      <c r="R25" s="228"/>
      <c r="S25" s="228"/>
      <c r="T25" s="228"/>
      <c r="U25" s="228"/>
      <c r="V25" s="216"/>
      <c r="W25" s="216"/>
      <c r="X25" s="216"/>
      <c r="Y25" s="216"/>
      <c r="Z25" s="216"/>
      <c r="AA25" s="21"/>
      <c r="AB25" s="21"/>
      <c r="AC25" s="21"/>
      <c r="AD25" s="21"/>
      <c r="AE25" s="21"/>
      <c r="AF25" s="21"/>
      <c r="AG25" s="21"/>
      <c r="AH25" s="21"/>
      <c r="AI25" s="21"/>
      <c r="AJ25" s="21"/>
      <c r="AK25" s="21"/>
      <c r="AL25" s="21"/>
      <c r="AM25" s="21"/>
      <c r="AN25" s="21"/>
      <c r="AO25" s="21"/>
      <c r="AP25" s="21"/>
      <c r="AQ25" s="21"/>
      <c r="AR25" s="21"/>
      <c r="AS25" s="21"/>
      <c r="AT25" s="21"/>
    </row>
    <row r="26" spans="1:46" ht="19.5" x14ac:dyDescent="0.3">
      <c r="A26" s="226" t="s">
        <v>2</v>
      </c>
      <c r="B26" s="300" t="s">
        <v>3</v>
      </c>
      <c r="C26" s="300"/>
      <c r="D26" s="300"/>
      <c r="E26" s="300"/>
      <c r="F26" s="300"/>
      <c r="G26" s="300"/>
      <c r="H26" s="300"/>
      <c r="I26" s="300"/>
      <c r="J26" s="300"/>
      <c r="K26" s="300"/>
      <c r="L26" s="300"/>
      <c r="M26" s="228"/>
      <c r="N26" s="228"/>
      <c r="O26" s="228"/>
      <c r="P26" s="228"/>
      <c r="Q26" s="228"/>
      <c r="R26" s="228"/>
      <c r="S26" s="228"/>
      <c r="T26" s="228"/>
      <c r="U26" s="228"/>
      <c r="V26" s="216"/>
      <c r="W26" s="216"/>
      <c r="X26" s="216"/>
      <c r="Y26" s="216"/>
      <c r="Z26" s="216"/>
      <c r="AA26" s="21"/>
      <c r="AB26" s="21"/>
      <c r="AC26" s="21"/>
      <c r="AD26" s="21"/>
      <c r="AE26" s="21"/>
      <c r="AF26" s="21"/>
      <c r="AG26" s="21"/>
      <c r="AH26" s="21"/>
      <c r="AI26" s="21"/>
      <c r="AJ26" s="21"/>
      <c r="AK26" s="21"/>
      <c r="AL26" s="21"/>
      <c r="AM26" s="21"/>
      <c r="AN26" s="21"/>
      <c r="AO26" s="21"/>
      <c r="AP26" s="21"/>
      <c r="AQ26" s="21"/>
      <c r="AR26" s="21"/>
      <c r="AS26" s="21"/>
      <c r="AT26" s="21"/>
    </row>
    <row r="27" spans="1:46" s="237" customFormat="1" ht="44.25" customHeight="1" x14ac:dyDescent="0.3">
      <c r="A27" s="225"/>
      <c r="B27" s="301" t="s">
        <v>1062</v>
      </c>
      <c r="C27" s="301"/>
      <c r="D27" s="301"/>
      <c r="E27" s="301"/>
      <c r="F27" s="301"/>
      <c r="G27" s="301"/>
      <c r="H27" s="301"/>
      <c r="I27" s="301"/>
      <c r="J27" s="301"/>
      <c r="K27" s="301"/>
      <c r="L27" s="301"/>
      <c r="M27" s="234"/>
      <c r="N27" s="234"/>
      <c r="O27" s="234"/>
      <c r="P27" s="234"/>
      <c r="Q27" s="234"/>
      <c r="R27" s="234"/>
      <c r="S27" s="234"/>
      <c r="T27" s="234"/>
      <c r="U27" s="234"/>
      <c r="V27" s="235"/>
      <c r="W27" s="235"/>
      <c r="X27" s="235"/>
      <c r="Y27" s="235"/>
      <c r="Z27" s="235"/>
      <c r="AA27" s="236"/>
      <c r="AB27" s="236"/>
      <c r="AC27" s="236"/>
      <c r="AD27" s="236"/>
      <c r="AE27" s="236"/>
      <c r="AF27" s="236"/>
      <c r="AG27" s="236"/>
      <c r="AH27" s="236"/>
      <c r="AI27" s="236"/>
      <c r="AJ27" s="236"/>
      <c r="AK27" s="236"/>
      <c r="AL27" s="236"/>
      <c r="AM27" s="236"/>
      <c r="AN27" s="236"/>
      <c r="AO27" s="236"/>
      <c r="AP27" s="236"/>
      <c r="AQ27" s="236"/>
      <c r="AR27" s="236"/>
      <c r="AS27" s="236"/>
      <c r="AT27" s="236"/>
    </row>
    <row r="28" spans="1:46" s="237" customFormat="1" ht="44.25" customHeight="1" x14ac:dyDescent="0.3">
      <c r="A28" s="225"/>
      <c r="B28" s="301"/>
      <c r="C28" s="301"/>
      <c r="D28" s="301"/>
      <c r="E28" s="301"/>
      <c r="F28" s="301"/>
      <c r="G28" s="301"/>
      <c r="H28" s="301"/>
      <c r="I28" s="301"/>
      <c r="J28" s="301"/>
      <c r="K28" s="301"/>
      <c r="L28" s="301"/>
      <c r="M28" s="234"/>
      <c r="N28" s="234"/>
      <c r="O28" s="234"/>
      <c r="P28" s="234"/>
      <c r="Q28" s="234"/>
      <c r="R28" s="234"/>
      <c r="S28" s="234"/>
      <c r="T28" s="234"/>
      <c r="U28" s="234"/>
      <c r="V28" s="235"/>
      <c r="W28" s="235"/>
      <c r="X28" s="235"/>
      <c r="Y28" s="235"/>
      <c r="Z28" s="235"/>
      <c r="AA28" s="236"/>
      <c r="AB28" s="236"/>
      <c r="AC28" s="236"/>
      <c r="AD28" s="236"/>
      <c r="AE28" s="236"/>
      <c r="AF28" s="236"/>
      <c r="AG28" s="236"/>
      <c r="AH28" s="236"/>
      <c r="AI28" s="236"/>
      <c r="AJ28" s="236"/>
      <c r="AK28" s="236"/>
      <c r="AL28" s="236"/>
      <c r="AM28" s="236"/>
      <c r="AN28" s="236"/>
      <c r="AO28" s="236"/>
      <c r="AP28" s="236"/>
      <c r="AQ28" s="236"/>
      <c r="AR28" s="236"/>
      <c r="AS28" s="236"/>
      <c r="AT28" s="236"/>
    </row>
    <row r="29" spans="1:46" ht="19.5" x14ac:dyDescent="0.3">
      <c r="A29" s="229"/>
      <c r="B29" s="232"/>
      <c r="C29" s="232"/>
      <c r="D29" s="232"/>
      <c r="E29" s="232"/>
      <c r="F29" s="232"/>
      <c r="G29" s="232"/>
      <c r="H29" s="232"/>
      <c r="I29" s="232"/>
      <c r="J29" s="232"/>
      <c r="K29" s="232"/>
      <c r="L29" s="232"/>
      <c r="M29" s="230"/>
      <c r="N29" s="230"/>
      <c r="O29" s="230"/>
      <c r="P29" s="230"/>
      <c r="Q29" s="230"/>
      <c r="R29" s="230"/>
      <c r="S29" s="230"/>
      <c r="T29" s="230"/>
      <c r="U29" s="230"/>
      <c r="V29" s="216"/>
      <c r="W29" s="216"/>
      <c r="X29" s="216"/>
      <c r="Y29" s="216"/>
      <c r="Z29" s="216"/>
      <c r="AA29" s="21"/>
      <c r="AB29" s="21"/>
      <c r="AC29" s="21"/>
      <c r="AD29" s="21"/>
      <c r="AE29" s="21"/>
      <c r="AF29" s="21"/>
      <c r="AG29" s="21"/>
      <c r="AH29" s="21"/>
      <c r="AI29" s="21"/>
      <c r="AJ29" s="21"/>
      <c r="AK29" s="21"/>
      <c r="AL29" s="21"/>
      <c r="AM29" s="21"/>
      <c r="AN29" s="21"/>
      <c r="AO29" s="21"/>
      <c r="AP29" s="21"/>
      <c r="AQ29" s="21"/>
      <c r="AR29" s="21"/>
      <c r="AS29" s="21"/>
      <c r="AT29" s="21"/>
    </row>
    <row r="30" spans="1:46" ht="19.5" x14ac:dyDescent="0.3">
      <c r="A30" s="226" t="s">
        <v>4</v>
      </c>
      <c r="B30" s="300" t="s">
        <v>5</v>
      </c>
      <c r="C30" s="300"/>
      <c r="D30" s="300"/>
      <c r="E30" s="300"/>
      <c r="F30" s="300"/>
      <c r="G30" s="300"/>
      <c r="H30" s="300"/>
      <c r="I30" s="300"/>
      <c r="J30" s="300"/>
      <c r="K30" s="300"/>
      <c r="L30" s="300"/>
      <c r="M30" s="228"/>
      <c r="N30" s="228"/>
      <c r="O30" s="228"/>
      <c r="P30" s="228"/>
      <c r="Q30" s="228"/>
      <c r="R30" s="228"/>
      <c r="S30" s="228"/>
      <c r="T30" s="228"/>
      <c r="U30" s="228"/>
      <c r="V30" s="216"/>
      <c r="W30" s="216"/>
      <c r="X30" s="216"/>
      <c r="Y30" s="216"/>
      <c r="Z30" s="216"/>
      <c r="AA30" s="21"/>
      <c r="AB30" s="21"/>
      <c r="AC30" s="21"/>
      <c r="AD30" s="21"/>
      <c r="AE30" s="21"/>
      <c r="AF30" s="21"/>
      <c r="AG30" s="21"/>
      <c r="AH30" s="21"/>
      <c r="AI30" s="21"/>
      <c r="AJ30" s="21"/>
      <c r="AK30" s="21"/>
      <c r="AL30" s="21"/>
      <c r="AM30" s="21"/>
      <c r="AN30" s="21"/>
      <c r="AO30" s="21"/>
      <c r="AP30" s="21"/>
      <c r="AQ30" s="21"/>
      <c r="AR30" s="21"/>
      <c r="AS30" s="21"/>
      <c r="AT30" s="21"/>
    </row>
    <row r="31" spans="1:46" ht="26.25" customHeight="1" x14ac:dyDescent="0.3">
      <c r="A31" s="229"/>
      <c r="B31" s="301" t="s">
        <v>6</v>
      </c>
      <c r="C31" s="301"/>
      <c r="D31" s="301"/>
      <c r="E31" s="301"/>
      <c r="F31" s="301"/>
      <c r="G31" s="301"/>
      <c r="H31" s="301"/>
      <c r="I31" s="301"/>
      <c r="J31" s="301"/>
      <c r="K31" s="301"/>
      <c r="L31" s="301"/>
      <c r="M31" s="228"/>
      <c r="N31" s="228"/>
      <c r="O31" s="228"/>
      <c r="P31" s="228"/>
      <c r="Q31" s="228"/>
      <c r="R31" s="228"/>
      <c r="S31" s="228"/>
      <c r="T31" s="228"/>
      <c r="U31" s="228"/>
      <c r="V31" s="216"/>
      <c r="W31" s="216"/>
      <c r="X31" s="216"/>
      <c r="Y31" s="216"/>
      <c r="Z31" s="216"/>
      <c r="AA31" s="21"/>
      <c r="AB31" s="21"/>
      <c r="AC31" s="21"/>
      <c r="AD31" s="21"/>
      <c r="AE31" s="21"/>
      <c r="AF31" s="21"/>
      <c r="AG31" s="21"/>
      <c r="AH31" s="21"/>
      <c r="AI31" s="21"/>
      <c r="AJ31" s="21"/>
      <c r="AK31" s="21"/>
      <c r="AL31" s="21"/>
      <c r="AM31" s="21"/>
      <c r="AN31" s="21"/>
      <c r="AO31" s="21"/>
      <c r="AP31" s="21"/>
      <c r="AQ31" s="21"/>
      <c r="AR31" s="21"/>
      <c r="AS31" s="21"/>
      <c r="AT31" s="21"/>
    </row>
    <row r="32" spans="1:46" ht="26.25" customHeight="1" x14ac:dyDescent="0.3">
      <c r="A32" s="229"/>
      <c r="B32" s="301"/>
      <c r="C32" s="301"/>
      <c r="D32" s="301"/>
      <c r="E32" s="301"/>
      <c r="F32" s="301"/>
      <c r="G32" s="301"/>
      <c r="H32" s="301"/>
      <c r="I32" s="301"/>
      <c r="J32" s="301"/>
      <c r="K32" s="301"/>
      <c r="L32" s="301"/>
      <c r="M32" s="228"/>
      <c r="N32" s="228"/>
      <c r="O32" s="228"/>
      <c r="P32" s="228"/>
      <c r="Q32" s="228"/>
      <c r="R32" s="228"/>
      <c r="S32" s="228"/>
      <c r="T32" s="228"/>
      <c r="U32" s="228"/>
      <c r="V32" s="216"/>
      <c r="W32" s="216"/>
      <c r="X32" s="216"/>
      <c r="Y32" s="216"/>
      <c r="Z32" s="216"/>
      <c r="AA32" s="21"/>
      <c r="AB32" s="21"/>
      <c r="AC32" s="21"/>
      <c r="AD32" s="21"/>
      <c r="AE32" s="21"/>
      <c r="AF32" s="21"/>
      <c r="AG32" s="21"/>
      <c r="AH32" s="21"/>
      <c r="AI32" s="21"/>
      <c r="AJ32" s="21"/>
      <c r="AK32" s="21"/>
      <c r="AL32" s="21"/>
      <c r="AM32" s="21"/>
      <c r="AN32" s="21"/>
      <c r="AO32" s="21"/>
      <c r="AP32" s="21"/>
      <c r="AQ32" s="21"/>
      <c r="AR32" s="21"/>
      <c r="AS32" s="21"/>
      <c r="AT32" s="21"/>
    </row>
    <row r="33" spans="1:46" ht="17.25" customHeight="1" x14ac:dyDescent="0.3">
      <c r="A33" s="229"/>
      <c r="B33" s="232"/>
      <c r="C33" s="232"/>
      <c r="D33" s="232"/>
      <c r="E33" s="232"/>
      <c r="F33" s="232"/>
      <c r="G33" s="232"/>
      <c r="H33" s="232"/>
      <c r="I33" s="232"/>
      <c r="J33" s="232"/>
      <c r="K33" s="232"/>
      <c r="L33" s="232"/>
      <c r="M33" s="228"/>
      <c r="N33" s="228"/>
      <c r="O33" s="228"/>
      <c r="P33" s="228"/>
      <c r="Q33" s="228"/>
      <c r="R33" s="228"/>
      <c r="S33" s="228"/>
      <c r="T33" s="228"/>
      <c r="U33" s="228"/>
      <c r="V33" s="216"/>
      <c r="W33" s="216"/>
      <c r="X33" s="216"/>
      <c r="Y33" s="216"/>
      <c r="Z33" s="216"/>
      <c r="AA33" s="21"/>
      <c r="AB33" s="21"/>
      <c r="AC33" s="21"/>
      <c r="AD33" s="21"/>
      <c r="AE33" s="21"/>
      <c r="AF33" s="21"/>
      <c r="AG33" s="21"/>
      <c r="AH33" s="21"/>
      <c r="AI33" s="21"/>
      <c r="AJ33" s="21"/>
      <c r="AK33" s="21"/>
      <c r="AL33" s="21"/>
      <c r="AM33" s="21"/>
      <c r="AN33" s="21"/>
      <c r="AO33" s="21"/>
      <c r="AP33" s="21"/>
      <c r="AQ33" s="21"/>
      <c r="AR33" s="21"/>
      <c r="AS33" s="21"/>
      <c r="AT33" s="21"/>
    </row>
    <row r="34" spans="1:46" ht="19.5" x14ac:dyDescent="0.3">
      <c r="A34" s="226" t="s">
        <v>7</v>
      </c>
      <c r="B34" s="300" t="s">
        <v>8</v>
      </c>
      <c r="C34" s="300"/>
      <c r="D34" s="300"/>
      <c r="E34" s="300"/>
      <c r="F34" s="300"/>
      <c r="G34" s="300"/>
      <c r="H34" s="300"/>
      <c r="I34" s="300"/>
      <c r="J34" s="300"/>
      <c r="K34" s="300"/>
      <c r="L34" s="300"/>
      <c r="M34" s="228"/>
      <c r="N34" s="228"/>
      <c r="O34" s="228"/>
      <c r="P34" s="228"/>
      <c r="Q34" s="228"/>
      <c r="R34" s="228"/>
      <c r="S34" s="228"/>
      <c r="T34" s="228"/>
      <c r="U34" s="228"/>
      <c r="V34" s="216"/>
      <c r="W34" s="216"/>
      <c r="X34" s="216"/>
      <c r="Y34" s="216"/>
      <c r="Z34" s="216"/>
      <c r="AA34" s="21"/>
      <c r="AB34" s="21"/>
      <c r="AC34" s="21"/>
      <c r="AD34" s="21"/>
      <c r="AE34" s="21"/>
      <c r="AF34" s="21"/>
      <c r="AG34" s="21"/>
      <c r="AH34" s="21"/>
      <c r="AI34" s="21"/>
      <c r="AJ34" s="21"/>
      <c r="AK34" s="21"/>
      <c r="AL34" s="21"/>
      <c r="AM34" s="21"/>
      <c r="AN34" s="21"/>
      <c r="AO34" s="21"/>
      <c r="AP34" s="21"/>
      <c r="AQ34" s="21"/>
      <c r="AR34" s="21"/>
      <c r="AS34" s="21"/>
      <c r="AT34" s="21"/>
    </row>
    <row r="35" spans="1:46" ht="53.25" customHeight="1" x14ac:dyDescent="0.3">
      <c r="A35" s="229"/>
      <c r="B35" s="301" t="s">
        <v>1063</v>
      </c>
      <c r="C35" s="301"/>
      <c r="D35" s="301"/>
      <c r="E35" s="301"/>
      <c r="F35" s="301"/>
      <c r="G35" s="301"/>
      <c r="H35" s="301"/>
      <c r="I35" s="301"/>
      <c r="J35" s="301"/>
      <c r="K35" s="301"/>
      <c r="L35" s="301"/>
      <c r="M35" s="228"/>
      <c r="N35" s="228"/>
      <c r="O35" s="228"/>
      <c r="P35" s="228"/>
      <c r="Q35" s="228"/>
      <c r="R35" s="228"/>
      <c r="S35" s="228"/>
      <c r="T35" s="228"/>
      <c r="U35" s="228"/>
      <c r="V35" s="216"/>
      <c r="W35" s="216"/>
      <c r="X35" s="216"/>
      <c r="Y35" s="216"/>
      <c r="Z35" s="216"/>
      <c r="AA35" s="21"/>
      <c r="AB35" s="21"/>
      <c r="AC35" s="21"/>
      <c r="AD35" s="21"/>
      <c r="AE35" s="21"/>
      <c r="AF35" s="21"/>
      <c r="AG35" s="21"/>
      <c r="AH35" s="21"/>
      <c r="AI35" s="21"/>
      <c r="AJ35" s="21"/>
      <c r="AK35" s="21"/>
      <c r="AL35" s="21"/>
      <c r="AM35" s="21"/>
      <c r="AN35" s="21"/>
      <c r="AO35" s="21"/>
      <c r="AP35" s="21"/>
      <c r="AQ35" s="21"/>
      <c r="AR35" s="21"/>
      <c r="AS35" s="21"/>
      <c r="AT35" s="21"/>
    </row>
    <row r="36" spans="1:46" ht="53.25" customHeight="1" x14ac:dyDescent="0.3">
      <c r="A36" s="229"/>
      <c r="B36" s="301"/>
      <c r="C36" s="301"/>
      <c r="D36" s="301"/>
      <c r="E36" s="301"/>
      <c r="F36" s="301"/>
      <c r="G36" s="301"/>
      <c r="H36" s="301"/>
      <c r="I36" s="301"/>
      <c r="J36" s="301"/>
      <c r="K36" s="301"/>
      <c r="L36" s="301"/>
      <c r="M36" s="228"/>
      <c r="N36" s="228"/>
      <c r="O36" s="228"/>
      <c r="P36" s="228"/>
      <c r="Q36" s="228"/>
      <c r="R36" s="228"/>
      <c r="S36" s="228"/>
      <c r="T36" s="228"/>
      <c r="U36" s="228"/>
      <c r="V36" s="216"/>
      <c r="W36" s="216"/>
      <c r="X36" s="216"/>
      <c r="Y36" s="216"/>
      <c r="Z36" s="216"/>
      <c r="AA36" s="21"/>
      <c r="AB36" s="21"/>
      <c r="AC36" s="21"/>
      <c r="AD36" s="21"/>
      <c r="AE36" s="21"/>
      <c r="AF36" s="21"/>
      <c r="AG36" s="21"/>
      <c r="AH36" s="21"/>
      <c r="AI36" s="21"/>
      <c r="AJ36" s="21"/>
      <c r="AK36" s="21"/>
      <c r="AL36" s="21"/>
      <c r="AM36" s="21"/>
      <c r="AN36" s="21"/>
      <c r="AO36" s="21"/>
      <c r="AP36" s="21"/>
      <c r="AQ36" s="21"/>
      <c r="AR36" s="21"/>
      <c r="AS36" s="21"/>
      <c r="AT36" s="21"/>
    </row>
    <row r="37" spans="1:46" ht="19.5" x14ac:dyDescent="0.3">
      <c r="A37" s="229"/>
      <c r="B37" s="232"/>
      <c r="C37" s="232"/>
      <c r="D37" s="232"/>
      <c r="E37" s="232"/>
      <c r="F37" s="232"/>
      <c r="G37" s="232"/>
      <c r="H37" s="232"/>
      <c r="I37" s="232"/>
      <c r="J37" s="232"/>
      <c r="K37" s="232"/>
      <c r="L37" s="232"/>
      <c r="M37" s="231"/>
      <c r="N37" s="231"/>
      <c r="O37" s="231"/>
      <c r="P37" s="231"/>
      <c r="Q37" s="231"/>
      <c r="R37" s="231"/>
      <c r="S37" s="231"/>
      <c r="T37" s="231"/>
      <c r="U37" s="231"/>
      <c r="V37" s="216"/>
      <c r="W37" s="216"/>
      <c r="X37" s="216"/>
      <c r="Y37" s="216"/>
      <c r="Z37" s="216"/>
      <c r="AA37" s="21"/>
      <c r="AB37" s="21"/>
      <c r="AC37" s="21"/>
      <c r="AD37" s="21"/>
      <c r="AE37" s="21"/>
      <c r="AF37" s="21"/>
      <c r="AG37" s="21"/>
      <c r="AH37" s="21"/>
      <c r="AI37" s="21"/>
      <c r="AJ37" s="21"/>
      <c r="AK37" s="21"/>
      <c r="AL37" s="21"/>
      <c r="AM37" s="21"/>
      <c r="AN37" s="21"/>
      <c r="AO37" s="21"/>
      <c r="AP37" s="21"/>
      <c r="AQ37" s="21"/>
      <c r="AR37" s="21"/>
      <c r="AS37" s="21"/>
      <c r="AT37" s="21"/>
    </row>
    <row r="38" spans="1:46" ht="19.5" x14ac:dyDescent="0.3">
      <c r="A38" s="226" t="s">
        <v>9</v>
      </c>
      <c r="B38" s="300" t="s">
        <v>10</v>
      </c>
      <c r="C38" s="300"/>
      <c r="D38" s="300"/>
      <c r="E38" s="300"/>
      <c r="F38" s="300"/>
      <c r="G38" s="300"/>
      <c r="H38" s="300"/>
      <c r="I38" s="300"/>
      <c r="J38" s="300"/>
      <c r="K38" s="300"/>
      <c r="L38" s="300"/>
      <c r="M38" s="228"/>
      <c r="N38" s="228"/>
      <c r="O38" s="228"/>
      <c r="P38" s="228"/>
      <c r="Q38" s="228"/>
      <c r="R38" s="228"/>
      <c r="S38" s="228"/>
      <c r="T38" s="228"/>
      <c r="U38" s="228"/>
      <c r="V38" s="216"/>
      <c r="W38" s="216"/>
      <c r="X38" s="216"/>
      <c r="Y38" s="216"/>
      <c r="Z38" s="216"/>
      <c r="AA38" s="21"/>
      <c r="AB38" s="21"/>
      <c r="AC38" s="21"/>
      <c r="AD38" s="21"/>
      <c r="AE38" s="21"/>
      <c r="AF38" s="21"/>
      <c r="AG38" s="21"/>
      <c r="AH38" s="21"/>
      <c r="AI38" s="21"/>
      <c r="AJ38" s="21"/>
      <c r="AK38" s="21"/>
      <c r="AL38" s="21"/>
      <c r="AM38" s="21"/>
      <c r="AN38" s="21"/>
      <c r="AO38" s="21"/>
      <c r="AP38" s="21"/>
      <c r="AQ38" s="21"/>
      <c r="AR38" s="21"/>
      <c r="AS38" s="21"/>
      <c r="AT38" s="21"/>
    </row>
    <row r="39" spans="1:46" ht="19.5" x14ac:dyDescent="0.3">
      <c r="A39" s="227"/>
      <c r="B39" s="228" t="s">
        <v>11</v>
      </c>
      <c r="C39" s="228"/>
      <c r="D39" s="228"/>
      <c r="E39" s="228"/>
      <c r="F39" s="228"/>
      <c r="G39" s="228"/>
      <c r="H39" s="228"/>
      <c r="I39" s="228"/>
      <c r="J39" s="228"/>
      <c r="K39" s="228"/>
      <c r="L39" s="228"/>
      <c r="M39" s="228"/>
      <c r="N39" s="228"/>
      <c r="O39" s="228"/>
      <c r="P39" s="228"/>
      <c r="Q39" s="228"/>
      <c r="R39" s="228"/>
      <c r="S39" s="228"/>
      <c r="T39" s="228"/>
      <c r="U39" s="228"/>
      <c r="V39" s="216"/>
      <c r="W39" s="216"/>
      <c r="X39" s="216"/>
      <c r="Y39" s="216"/>
      <c r="Z39" s="216"/>
      <c r="AA39" s="21"/>
      <c r="AB39" s="21"/>
      <c r="AC39" s="21"/>
      <c r="AD39" s="21"/>
      <c r="AE39" s="21"/>
      <c r="AF39" s="21"/>
      <c r="AG39" s="21"/>
      <c r="AH39" s="21"/>
      <c r="AI39" s="21"/>
      <c r="AJ39" s="21"/>
      <c r="AK39" s="21"/>
      <c r="AL39" s="21"/>
      <c r="AM39" s="21"/>
      <c r="AN39" s="21"/>
      <c r="AO39" s="21"/>
      <c r="AP39" s="21"/>
      <c r="AQ39" s="21"/>
      <c r="AR39" s="21"/>
      <c r="AS39" s="21"/>
      <c r="AT39" s="21"/>
    </row>
    <row r="40" spans="1:46" ht="12" customHeight="1" x14ac:dyDescent="0.3">
      <c r="A40" s="227"/>
      <c r="B40" s="228"/>
      <c r="C40" s="228"/>
      <c r="D40" s="228"/>
      <c r="E40" s="228"/>
      <c r="F40" s="228"/>
      <c r="G40" s="228"/>
      <c r="H40" s="228"/>
      <c r="I40" s="228"/>
      <c r="J40" s="228"/>
      <c r="K40" s="228"/>
      <c r="L40" s="228"/>
      <c r="M40" s="228"/>
      <c r="N40" s="228"/>
      <c r="O40" s="228"/>
      <c r="P40" s="228"/>
      <c r="Q40" s="228"/>
      <c r="R40" s="228"/>
      <c r="S40" s="228"/>
      <c r="T40" s="228"/>
      <c r="U40" s="228"/>
      <c r="V40" s="216"/>
      <c r="W40" s="216"/>
      <c r="X40" s="216"/>
      <c r="Y40" s="216"/>
      <c r="Z40" s="216"/>
      <c r="AA40" s="21"/>
      <c r="AB40" s="21"/>
      <c r="AC40" s="21"/>
      <c r="AD40" s="21"/>
      <c r="AE40" s="21"/>
      <c r="AF40" s="21"/>
      <c r="AG40" s="21"/>
      <c r="AH40" s="21"/>
      <c r="AI40" s="21"/>
      <c r="AJ40" s="21"/>
      <c r="AK40" s="21"/>
      <c r="AL40" s="21"/>
      <c r="AM40" s="21"/>
      <c r="AN40" s="21"/>
      <c r="AO40" s="21"/>
      <c r="AP40" s="21"/>
      <c r="AQ40" s="21"/>
      <c r="AR40" s="21"/>
      <c r="AS40" s="21"/>
      <c r="AT40" s="21"/>
    </row>
    <row r="41" spans="1:46" ht="19.5" x14ac:dyDescent="0.3">
      <c r="A41" s="227"/>
      <c r="B41" s="228" t="s">
        <v>1041</v>
      </c>
      <c r="C41" s="228"/>
      <c r="D41" s="228"/>
      <c r="E41" s="228"/>
      <c r="F41" s="228"/>
      <c r="G41" s="228"/>
      <c r="H41" s="228"/>
      <c r="I41" s="228"/>
      <c r="J41" s="228"/>
      <c r="K41" s="228"/>
      <c r="L41" s="228"/>
      <c r="M41" s="228"/>
      <c r="N41" s="228"/>
      <c r="O41" s="228"/>
      <c r="P41" s="228"/>
      <c r="Q41" s="228"/>
      <c r="R41" s="228"/>
      <c r="S41" s="228"/>
      <c r="T41" s="228"/>
      <c r="U41" s="228"/>
      <c r="V41" s="216"/>
      <c r="W41" s="216"/>
      <c r="X41" s="216"/>
      <c r="Y41" s="216"/>
      <c r="Z41" s="216"/>
      <c r="AA41" s="21"/>
      <c r="AB41" s="21"/>
      <c r="AC41" s="21"/>
      <c r="AD41" s="21"/>
      <c r="AE41" s="21"/>
      <c r="AF41" s="21"/>
      <c r="AG41" s="21"/>
      <c r="AH41" s="21"/>
      <c r="AI41" s="21"/>
      <c r="AJ41" s="21"/>
      <c r="AK41" s="21"/>
      <c r="AL41" s="21"/>
      <c r="AM41" s="21"/>
      <c r="AN41" s="21"/>
      <c r="AO41" s="21"/>
      <c r="AP41" s="21"/>
      <c r="AQ41" s="21"/>
      <c r="AR41" s="21"/>
      <c r="AS41" s="21"/>
      <c r="AT41" s="21"/>
    </row>
    <row r="42" spans="1:46" ht="19.5" x14ac:dyDescent="0.3">
      <c r="A42" s="227"/>
      <c r="B42" s="228" t="s">
        <v>1049</v>
      </c>
      <c r="C42" s="228"/>
      <c r="D42" s="228"/>
      <c r="E42" s="228"/>
      <c r="F42" s="228"/>
      <c r="G42" s="228"/>
      <c r="H42" s="228"/>
      <c r="I42" s="228"/>
      <c r="J42" s="228"/>
      <c r="K42" s="228"/>
      <c r="L42" s="228"/>
      <c r="M42" s="228"/>
      <c r="N42" s="228"/>
      <c r="O42" s="228"/>
      <c r="P42" s="228"/>
      <c r="Q42" s="228"/>
      <c r="R42" s="228"/>
      <c r="S42" s="228"/>
      <c r="T42" s="228"/>
      <c r="U42" s="228"/>
      <c r="V42" s="216"/>
      <c r="W42" s="216"/>
      <c r="X42" s="216"/>
      <c r="Y42" s="216"/>
      <c r="Z42" s="216"/>
      <c r="AA42" s="21"/>
      <c r="AB42" s="21"/>
      <c r="AC42" s="21"/>
      <c r="AD42" s="21"/>
      <c r="AE42" s="21"/>
      <c r="AF42" s="21"/>
      <c r="AG42" s="21"/>
      <c r="AH42" s="21"/>
      <c r="AI42" s="21"/>
      <c r="AJ42" s="21"/>
      <c r="AK42" s="21"/>
      <c r="AL42" s="21"/>
      <c r="AM42" s="21"/>
      <c r="AN42" s="21"/>
      <c r="AO42" s="21"/>
      <c r="AP42" s="21"/>
      <c r="AQ42" s="21"/>
      <c r="AR42" s="21"/>
      <c r="AS42" s="21"/>
      <c r="AT42" s="21"/>
    </row>
    <row r="43" spans="1:46" ht="19.5" x14ac:dyDescent="0.3">
      <c r="A43" s="227"/>
      <c r="B43" s="228" t="s">
        <v>1066</v>
      </c>
      <c r="C43" s="228"/>
      <c r="D43" s="228"/>
      <c r="E43" s="228"/>
      <c r="F43" s="228"/>
      <c r="G43" s="228"/>
      <c r="H43" s="228"/>
      <c r="I43" s="228"/>
      <c r="J43" s="228"/>
      <c r="K43" s="228"/>
      <c r="L43" s="228"/>
      <c r="M43" s="228"/>
      <c r="N43" s="228"/>
      <c r="O43" s="228"/>
      <c r="P43" s="228"/>
      <c r="Q43" s="228"/>
      <c r="R43" s="228"/>
      <c r="S43" s="228"/>
      <c r="T43" s="228"/>
      <c r="U43" s="228"/>
      <c r="V43" s="216"/>
      <c r="W43" s="216"/>
      <c r="X43" s="216"/>
      <c r="Y43" s="216"/>
      <c r="Z43" s="216"/>
      <c r="AA43" s="21"/>
      <c r="AB43" s="21"/>
      <c r="AC43" s="21"/>
      <c r="AD43" s="21"/>
      <c r="AE43" s="21"/>
      <c r="AF43" s="21"/>
      <c r="AG43" s="21"/>
      <c r="AH43" s="21"/>
      <c r="AI43" s="21"/>
      <c r="AJ43" s="21"/>
      <c r="AK43" s="21"/>
      <c r="AL43" s="21"/>
      <c r="AM43" s="21"/>
      <c r="AN43" s="21"/>
      <c r="AO43" s="21"/>
      <c r="AP43" s="21"/>
      <c r="AQ43" s="21"/>
      <c r="AR43" s="21"/>
      <c r="AS43" s="21"/>
      <c r="AT43" s="21"/>
    </row>
    <row r="44" spans="1:46" ht="19.5" x14ac:dyDescent="0.3">
      <c r="A44" s="227"/>
      <c r="B44" s="228"/>
      <c r="C44" s="228"/>
      <c r="D44" s="228"/>
      <c r="E44" s="228"/>
      <c r="F44" s="228"/>
      <c r="G44" s="228"/>
      <c r="H44" s="228"/>
      <c r="I44" s="228"/>
      <c r="J44" s="228"/>
      <c r="K44" s="228"/>
      <c r="L44" s="228"/>
      <c r="M44" s="228"/>
      <c r="N44" s="228"/>
      <c r="O44" s="228"/>
      <c r="P44" s="228"/>
      <c r="Q44" s="228"/>
      <c r="R44" s="228"/>
      <c r="S44" s="228"/>
      <c r="T44" s="228"/>
      <c r="U44" s="228"/>
      <c r="V44" s="216"/>
      <c r="W44" s="216"/>
      <c r="X44" s="216"/>
      <c r="Y44" s="216"/>
      <c r="Z44" s="216"/>
      <c r="AA44" s="21"/>
      <c r="AB44" s="21"/>
      <c r="AC44" s="21"/>
      <c r="AD44" s="21"/>
      <c r="AE44" s="21"/>
      <c r="AF44" s="21"/>
      <c r="AG44" s="21"/>
      <c r="AH44" s="21"/>
      <c r="AI44" s="21"/>
      <c r="AJ44" s="21"/>
      <c r="AK44" s="21"/>
      <c r="AL44" s="21"/>
      <c r="AM44" s="21"/>
      <c r="AN44" s="21"/>
      <c r="AO44" s="21"/>
      <c r="AP44" s="21"/>
      <c r="AQ44" s="21"/>
      <c r="AR44" s="21"/>
      <c r="AS44" s="21"/>
      <c r="AT44" s="21"/>
    </row>
    <row r="45" spans="1:46" ht="19.5" x14ac:dyDescent="0.3">
      <c r="A45" s="226" t="s">
        <v>12</v>
      </c>
      <c r="B45" s="300" t="s">
        <v>13</v>
      </c>
      <c r="C45" s="300"/>
      <c r="D45" s="300"/>
      <c r="E45" s="300"/>
      <c r="F45" s="300"/>
      <c r="G45" s="300"/>
      <c r="H45" s="300"/>
      <c r="I45" s="300"/>
      <c r="J45" s="300"/>
      <c r="K45" s="300"/>
      <c r="L45" s="300"/>
      <c r="M45" s="228"/>
      <c r="N45" s="228"/>
      <c r="O45" s="228"/>
      <c r="P45" s="228"/>
      <c r="Q45" s="228"/>
      <c r="R45" s="228"/>
      <c r="S45" s="228"/>
      <c r="T45" s="228"/>
      <c r="U45" s="228"/>
      <c r="V45" s="216"/>
      <c r="W45" s="216"/>
      <c r="X45" s="216"/>
      <c r="Y45" s="216"/>
      <c r="Z45" s="216"/>
      <c r="AA45" s="21"/>
      <c r="AB45" s="21"/>
      <c r="AC45" s="21"/>
      <c r="AD45" s="21"/>
      <c r="AE45" s="21"/>
      <c r="AF45" s="21"/>
      <c r="AG45" s="21"/>
      <c r="AH45" s="21"/>
      <c r="AI45" s="21"/>
      <c r="AJ45" s="21"/>
      <c r="AK45" s="21"/>
      <c r="AL45" s="21"/>
      <c r="AM45" s="21"/>
      <c r="AN45" s="21"/>
      <c r="AO45" s="21"/>
      <c r="AP45" s="21"/>
      <c r="AQ45" s="21"/>
      <c r="AR45" s="21"/>
      <c r="AS45" s="21"/>
      <c r="AT45" s="21"/>
    </row>
    <row r="46" spans="1:46" ht="27" customHeight="1" x14ac:dyDescent="0.3">
      <c r="A46" s="226"/>
      <c r="B46" s="301" t="s">
        <v>1067</v>
      </c>
      <c r="C46" s="301"/>
      <c r="D46" s="301"/>
      <c r="E46" s="301"/>
      <c r="F46" s="301"/>
      <c r="G46" s="301"/>
      <c r="H46" s="301"/>
      <c r="I46" s="301"/>
      <c r="J46" s="301"/>
      <c r="K46" s="301"/>
      <c r="L46" s="301"/>
      <c r="M46" s="228"/>
      <c r="N46" s="228"/>
      <c r="O46" s="228"/>
      <c r="P46" s="228"/>
      <c r="Q46" s="228"/>
      <c r="R46" s="228"/>
      <c r="S46" s="228"/>
      <c r="T46" s="228"/>
      <c r="U46" s="228"/>
      <c r="V46" s="216"/>
      <c r="W46" s="216"/>
      <c r="X46" s="216"/>
      <c r="Y46" s="216"/>
      <c r="Z46" s="216"/>
      <c r="AA46" s="21"/>
      <c r="AB46" s="21"/>
      <c r="AC46" s="21"/>
      <c r="AD46" s="21"/>
      <c r="AE46" s="21"/>
      <c r="AF46" s="21"/>
      <c r="AG46" s="21"/>
      <c r="AH46" s="21"/>
      <c r="AI46" s="21"/>
      <c r="AJ46" s="21"/>
      <c r="AK46" s="21"/>
      <c r="AL46" s="21"/>
      <c r="AM46" s="21"/>
      <c r="AN46" s="21"/>
      <c r="AO46" s="21"/>
      <c r="AP46" s="21"/>
      <c r="AQ46" s="21"/>
      <c r="AR46" s="21"/>
      <c r="AS46" s="21"/>
      <c r="AT46" s="21"/>
    </row>
    <row r="47" spans="1:46" ht="27" customHeight="1" x14ac:dyDescent="0.3">
      <c r="A47" s="226"/>
      <c r="B47" s="301"/>
      <c r="C47" s="301"/>
      <c r="D47" s="301"/>
      <c r="E47" s="301"/>
      <c r="F47" s="301"/>
      <c r="G47" s="301"/>
      <c r="H47" s="301"/>
      <c r="I47" s="301"/>
      <c r="J47" s="301"/>
      <c r="K47" s="301"/>
      <c r="L47" s="301"/>
      <c r="M47" s="228"/>
      <c r="N47" s="228"/>
      <c r="O47" s="228"/>
      <c r="P47" s="228"/>
      <c r="Q47" s="228"/>
      <c r="R47" s="228"/>
      <c r="S47" s="228"/>
      <c r="T47" s="228"/>
      <c r="U47" s="228"/>
      <c r="V47" s="216"/>
      <c r="W47" s="216"/>
      <c r="X47" s="216"/>
      <c r="Y47" s="216"/>
      <c r="Z47" s="216"/>
      <c r="AA47" s="21"/>
      <c r="AB47" s="21"/>
      <c r="AC47" s="21"/>
      <c r="AD47" s="21"/>
      <c r="AE47" s="21"/>
      <c r="AF47" s="21"/>
      <c r="AG47" s="21"/>
      <c r="AH47" s="21"/>
      <c r="AI47" s="21"/>
      <c r="AJ47" s="21"/>
      <c r="AK47" s="21"/>
      <c r="AL47" s="21"/>
      <c r="AM47" s="21"/>
      <c r="AN47" s="21"/>
      <c r="AO47" s="21"/>
      <c r="AP47" s="21"/>
      <c r="AQ47" s="21"/>
      <c r="AR47" s="21"/>
      <c r="AS47" s="21"/>
      <c r="AT47" s="21"/>
    </row>
    <row r="48" spans="1:46" ht="17.25" customHeight="1" x14ac:dyDescent="0.3">
      <c r="A48" s="227"/>
      <c r="B48" s="314" t="s">
        <v>1285</v>
      </c>
      <c r="C48" s="314"/>
      <c r="D48" s="314"/>
      <c r="E48" s="314"/>
      <c r="F48" s="314"/>
      <c r="G48" s="314"/>
      <c r="H48" s="314"/>
      <c r="I48" s="314"/>
      <c r="J48" s="314"/>
      <c r="K48" s="314"/>
      <c r="L48" s="314"/>
      <c r="M48" s="228"/>
      <c r="N48" s="228"/>
      <c r="O48" s="228"/>
      <c r="P48" s="228"/>
      <c r="Q48" s="228"/>
      <c r="R48" s="228"/>
      <c r="S48" s="228"/>
      <c r="T48" s="228"/>
      <c r="U48" s="228"/>
      <c r="V48" s="216"/>
      <c r="W48" s="216"/>
      <c r="X48" s="216"/>
      <c r="Y48" s="216"/>
      <c r="Z48" s="216"/>
      <c r="AA48" s="21"/>
      <c r="AB48" s="21"/>
      <c r="AC48" s="21"/>
      <c r="AD48" s="21"/>
      <c r="AE48" s="21"/>
      <c r="AF48" s="21"/>
      <c r="AG48" s="21"/>
      <c r="AH48" s="21"/>
      <c r="AI48" s="21"/>
      <c r="AJ48" s="21"/>
      <c r="AK48" s="21"/>
      <c r="AL48" s="21"/>
      <c r="AM48" s="21"/>
      <c r="AN48" s="21"/>
      <c r="AO48" s="21"/>
      <c r="AP48" s="21"/>
      <c r="AQ48" s="21"/>
      <c r="AR48" s="21"/>
      <c r="AS48" s="21"/>
      <c r="AT48" s="21"/>
    </row>
    <row r="49" spans="1:46" ht="17.25" customHeight="1" x14ac:dyDescent="0.3">
      <c r="A49" s="227"/>
      <c r="B49" s="314"/>
      <c r="C49" s="314"/>
      <c r="D49" s="314"/>
      <c r="E49" s="314"/>
      <c r="F49" s="314"/>
      <c r="G49" s="314"/>
      <c r="H49" s="314"/>
      <c r="I49" s="314"/>
      <c r="J49" s="314"/>
      <c r="K49" s="314"/>
      <c r="L49" s="314"/>
      <c r="M49" s="228"/>
      <c r="N49" s="228"/>
      <c r="O49" s="228"/>
      <c r="P49" s="228"/>
      <c r="Q49" s="228"/>
      <c r="R49" s="228"/>
      <c r="S49" s="228"/>
      <c r="T49" s="228"/>
      <c r="U49" s="228"/>
      <c r="V49" s="216"/>
      <c r="W49" s="216"/>
      <c r="X49" s="216"/>
      <c r="Y49" s="216"/>
      <c r="Z49" s="216"/>
      <c r="AA49" s="21"/>
      <c r="AB49" s="21"/>
      <c r="AC49" s="21"/>
      <c r="AD49" s="21"/>
      <c r="AE49" s="21"/>
      <c r="AF49" s="21"/>
      <c r="AG49" s="21"/>
      <c r="AH49" s="21"/>
      <c r="AI49" s="21"/>
      <c r="AJ49" s="21"/>
      <c r="AK49" s="21"/>
      <c r="AL49" s="21"/>
      <c r="AM49" s="21"/>
      <c r="AN49" s="21"/>
      <c r="AO49" s="21"/>
      <c r="AP49" s="21"/>
      <c r="AQ49" s="21"/>
      <c r="AR49" s="21"/>
      <c r="AS49" s="21"/>
      <c r="AT49" s="21"/>
    </row>
    <row r="50" spans="1:46" ht="19.5" x14ac:dyDescent="0.3">
      <c r="A50" s="227"/>
      <c r="B50" s="314"/>
      <c r="C50" s="314"/>
      <c r="D50" s="314"/>
      <c r="E50" s="314"/>
      <c r="F50" s="314"/>
      <c r="G50" s="314"/>
      <c r="H50" s="314"/>
      <c r="I50" s="314"/>
      <c r="J50" s="314"/>
      <c r="K50" s="314"/>
      <c r="L50" s="314"/>
      <c r="M50" s="228"/>
      <c r="N50" s="228"/>
      <c r="O50" s="228"/>
      <c r="P50" s="228"/>
      <c r="Q50" s="228"/>
      <c r="R50" s="228"/>
      <c r="S50" s="228"/>
      <c r="T50" s="228"/>
      <c r="U50" s="228"/>
      <c r="V50" s="216"/>
      <c r="W50" s="216"/>
      <c r="X50" s="216"/>
      <c r="Y50" s="216"/>
      <c r="Z50" s="216"/>
      <c r="AA50" s="21"/>
      <c r="AB50" s="21"/>
      <c r="AC50" s="21"/>
      <c r="AD50" s="21"/>
      <c r="AE50" s="21"/>
      <c r="AF50" s="21"/>
      <c r="AG50" s="21"/>
      <c r="AH50" s="21"/>
      <c r="AI50" s="21"/>
      <c r="AJ50" s="21"/>
      <c r="AK50" s="21"/>
      <c r="AL50" s="21"/>
      <c r="AM50" s="21"/>
      <c r="AN50" s="21"/>
      <c r="AO50" s="21"/>
      <c r="AP50" s="21"/>
      <c r="AQ50" s="21"/>
      <c r="AR50" s="21"/>
      <c r="AS50" s="21"/>
      <c r="AT50" s="21"/>
    </row>
    <row r="51" spans="1:46" ht="19.5" x14ac:dyDescent="0.3">
      <c r="A51" s="227"/>
      <c r="B51" s="228" t="s">
        <v>14</v>
      </c>
      <c r="C51" s="228"/>
      <c r="D51" s="228"/>
      <c r="E51" s="228"/>
      <c r="F51" s="228"/>
      <c r="G51" s="228"/>
      <c r="H51" s="228"/>
      <c r="I51" s="228"/>
      <c r="J51" s="228"/>
      <c r="K51" s="228"/>
      <c r="L51" s="228"/>
      <c r="M51" s="228"/>
      <c r="N51" s="228"/>
      <c r="O51" s="228"/>
      <c r="P51" s="228"/>
      <c r="Q51" s="228"/>
      <c r="R51" s="228"/>
      <c r="S51" s="228"/>
      <c r="T51" s="228"/>
      <c r="U51" s="228"/>
      <c r="V51" s="216"/>
      <c r="W51" s="216"/>
      <c r="X51" s="216"/>
      <c r="Y51" s="216"/>
      <c r="Z51" s="216"/>
      <c r="AA51" s="21"/>
      <c r="AB51" s="21"/>
      <c r="AC51" s="21"/>
      <c r="AD51" s="21"/>
      <c r="AE51" s="21"/>
      <c r="AF51" s="21"/>
      <c r="AG51" s="21"/>
      <c r="AH51" s="21"/>
      <c r="AI51" s="21"/>
      <c r="AJ51" s="21"/>
      <c r="AK51" s="21"/>
      <c r="AL51" s="21"/>
      <c r="AM51" s="21"/>
      <c r="AN51" s="21"/>
      <c r="AO51" s="21"/>
      <c r="AP51" s="21"/>
      <c r="AQ51" s="21"/>
      <c r="AR51" s="21"/>
      <c r="AS51" s="21"/>
      <c r="AT51" s="21"/>
    </row>
    <row r="52" spans="1:46" x14ac:dyDescent="0.2">
      <c r="A52" s="22"/>
      <c r="B52" s="23"/>
      <c r="C52" s="23"/>
      <c r="D52" s="23"/>
      <c r="E52" s="23"/>
      <c r="F52" s="23"/>
      <c r="G52" s="23"/>
      <c r="H52" s="23"/>
      <c r="I52" s="23"/>
      <c r="J52" s="23"/>
      <c r="K52" s="23"/>
      <c r="L52" s="23"/>
      <c r="M52" s="23"/>
      <c r="N52" s="23"/>
      <c r="O52" s="23"/>
      <c r="P52" s="23"/>
      <c r="Q52" s="23"/>
      <c r="R52" s="23"/>
      <c r="S52" s="23"/>
      <c r="T52" s="23"/>
      <c r="U52" s="23"/>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row>
    <row r="53" spans="1:46" x14ac:dyDescent="0.2">
      <c r="A53" s="22"/>
      <c r="B53" s="23"/>
      <c r="C53" s="23"/>
      <c r="D53" s="23"/>
      <c r="E53" s="23"/>
      <c r="F53" s="23"/>
      <c r="G53" s="23"/>
      <c r="H53" s="23"/>
      <c r="I53" s="23"/>
      <c r="J53" s="23"/>
      <c r="K53" s="23"/>
      <c r="L53" s="23"/>
      <c r="M53" s="23"/>
      <c r="N53" s="23"/>
      <c r="O53" s="23"/>
      <c r="P53" s="23"/>
      <c r="Q53" s="23"/>
      <c r="R53" s="23"/>
      <c r="S53" s="23"/>
      <c r="T53" s="23"/>
      <c r="U53" s="23"/>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row>
    <row r="54" spans="1:46" x14ac:dyDescent="0.2">
      <c r="A54" s="22"/>
      <c r="G54" s="23"/>
      <c r="H54" s="23"/>
      <c r="I54" s="23"/>
      <c r="J54" s="23"/>
      <c r="K54" s="23"/>
      <c r="L54" s="23"/>
      <c r="M54" s="23"/>
      <c r="N54" s="23"/>
      <c r="O54" s="23"/>
      <c r="P54" s="23"/>
      <c r="Q54" s="23"/>
      <c r="R54" s="23"/>
      <c r="S54" s="23"/>
      <c r="T54" s="23"/>
      <c r="U54" s="23"/>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row>
    <row r="55" spans="1:46" x14ac:dyDescent="0.2">
      <c r="A55" s="22"/>
      <c r="B55" s="23"/>
      <c r="C55" s="23"/>
      <c r="D55" s="23"/>
      <c r="E55" s="23"/>
      <c r="F55" s="23"/>
      <c r="G55" s="23"/>
      <c r="H55" s="23"/>
      <c r="I55" s="23"/>
      <c r="J55" s="23"/>
      <c r="K55" s="23"/>
      <c r="L55" s="23"/>
      <c r="M55" s="23"/>
      <c r="N55" s="23"/>
      <c r="O55" s="23"/>
      <c r="P55" s="23"/>
      <c r="Q55" s="23"/>
      <c r="R55" s="23"/>
      <c r="S55" s="23"/>
      <c r="T55" s="23"/>
      <c r="U55" s="23"/>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row>
    <row r="56" spans="1:46" x14ac:dyDescent="0.2">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row>
    <row r="57" spans="1:46"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row>
    <row r="58" spans="1:46"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row>
    <row r="59" spans="1:46"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row>
    <row r="60" spans="1:46"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row>
    <row r="61" spans="1:46"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46"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row>
    <row r="63" spans="1:46"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row>
    <row r="64" spans="1:46"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row>
    <row r="65" spans="2:46"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row>
    <row r="66" spans="2:46"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row>
    <row r="67" spans="2:46"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row>
    <row r="68" spans="2:46"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row>
    <row r="69" spans="2:46"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row>
    <row r="70" spans="2:46"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row>
    <row r="71" spans="2:46"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row>
    <row r="72" spans="2:46"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row>
    <row r="73" spans="2:46"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row>
    <row r="74" spans="2:46"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row>
    <row r="75" spans="2:46"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row>
    <row r="76" spans="2:46" x14ac:dyDescent="0.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row>
    <row r="77" spans="2:46"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row>
    <row r="78" spans="2:46" x14ac:dyDescent="0.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row>
    <row r="79" spans="2:46" x14ac:dyDescent="0.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row>
    <row r="80" spans="2:46" x14ac:dyDescent="0.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row>
    <row r="81" spans="2:46" x14ac:dyDescent="0.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row>
    <row r="82" spans="2:46" x14ac:dyDescent="0.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3" spans="2:46" x14ac:dyDescent="0.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row>
    <row r="84" spans="2:46" x14ac:dyDescent="0.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row>
    <row r="85" spans="2:46" x14ac:dyDescent="0.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row>
    <row r="86" spans="2:46" x14ac:dyDescent="0.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row>
    <row r="87" spans="2:46"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row>
    <row r="88" spans="2:46" x14ac:dyDescent="0.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row>
    <row r="89" spans="2:46" x14ac:dyDescent="0.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row>
    <row r="90" spans="2:46" x14ac:dyDescent="0.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row>
    <row r="91" spans="2:46" x14ac:dyDescent="0.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row>
    <row r="92" spans="2:46" x14ac:dyDescent="0.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row>
    <row r="93" spans="2:46" x14ac:dyDescent="0.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row>
    <row r="94" spans="2:46" x14ac:dyDescent="0.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row>
    <row r="95" spans="2:46" x14ac:dyDescent="0.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row>
    <row r="96" spans="2:46" x14ac:dyDescent="0.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row>
    <row r="97" spans="2:46" x14ac:dyDescent="0.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row>
    <row r="98" spans="2:46" x14ac:dyDescent="0.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row>
    <row r="99" spans="2:46" x14ac:dyDescent="0.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row>
    <row r="100" spans="2:46" x14ac:dyDescent="0.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row>
    <row r="101" spans="2:46" x14ac:dyDescent="0.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row>
    <row r="102" spans="2:46" x14ac:dyDescent="0.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row>
    <row r="103" spans="2:46" x14ac:dyDescent="0.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row>
    <row r="104" spans="2:46"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row>
    <row r="105" spans="2:46" x14ac:dyDescent="0.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row>
    <row r="106" spans="2:46" x14ac:dyDescent="0.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row>
    <row r="107" spans="2:46" x14ac:dyDescent="0.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row>
    <row r="108" spans="2:46" x14ac:dyDescent="0.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row>
    <row r="109" spans="2:46" x14ac:dyDescent="0.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row>
    <row r="110" spans="2:46" x14ac:dyDescent="0.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row>
    <row r="111" spans="2:46" x14ac:dyDescent="0.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row>
    <row r="112" spans="2:46" x14ac:dyDescent="0.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row>
    <row r="113" spans="2:46" x14ac:dyDescent="0.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row>
    <row r="114" spans="2:46" x14ac:dyDescent="0.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row>
    <row r="115" spans="2:46" x14ac:dyDescent="0.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row>
    <row r="116" spans="2:46" x14ac:dyDescent="0.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row>
    <row r="117" spans="2:46" x14ac:dyDescent="0.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row>
    <row r="118" spans="2:46" x14ac:dyDescent="0.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row>
    <row r="119" spans="2:46" x14ac:dyDescent="0.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row>
  </sheetData>
  <sheetProtection algorithmName="SHA-512" hashValue="K2VO+deGYMYYQP0beAi8bZXvN/gm+jDg7+DVk0NGZgvTi8VqvyrKFB2RMKCzyKpTy+QVm93LaRL9aEAQzeQ+rA==" saltValue="U0ggpEkDL74fR2MGvrvXSQ==" spinCount="100000" sheet="1" objects="1" scenarios="1"/>
  <mergeCells count="19">
    <mergeCell ref="B46:L47"/>
    <mergeCell ref="B20:L20"/>
    <mergeCell ref="B24:K24"/>
    <mergeCell ref="B48:L50"/>
    <mergeCell ref="B31:L32"/>
    <mergeCell ref="B35:L36"/>
    <mergeCell ref="B34:L34"/>
    <mergeCell ref="B38:L38"/>
    <mergeCell ref="B45:L45"/>
    <mergeCell ref="B2:L2"/>
    <mergeCell ref="B23:L23"/>
    <mergeCell ref="B26:L26"/>
    <mergeCell ref="B27:L28"/>
    <mergeCell ref="B30:L30"/>
    <mergeCell ref="B4:K4"/>
    <mergeCell ref="B16:L16"/>
    <mergeCell ref="B14:L14"/>
    <mergeCell ref="B11:L12"/>
    <mergeCell ref="B6:L6"/>
  </mergeCells>
  <hyperlinks>
    <hyperlink ref="B14:F14" location="'1. School Contact Information'!A1" display="Please Click Here to Proceed to 1. School Contact Information" xr:uid="{40CD482E-2716-46B1-928E-36F4468DD693}"/>
    <hyperlink ref="B16:F16" r:id="rId1" display="Click Here to Download an Example of a Completed Survey" xr:uid="{5FBF0E0C-8C26-4D4B-8213-8B1350A6B7CF}"/>
    <hyperlink ref="B48" r:id="rId2" display="http://tdsbweb.tdsb.on.ca/Portals/BusinessServices/docs/2022-2023%20Finance%20Support%20Officer%20School%20Assignments%20(Updated%20October%2025%2C%202022).xlsx" xr:uid="{063C7B08-542C-45F2-A827-EA523ADBD6BB}"/>
    <hyperlink ref="B48:L50" r:id="rId3" display="Who is my Finance Support Officer?" xr:uid="{0BB50A44-0036-441B-BD71-88C6423FB788}"/>
    <hyperlink ref="B16:L16" r:id="rId4" display="Click Here to Download an Example of a Completed Survey" xr:uid="{E4C99D74-BF0A-4650-859B-706C45A0642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B1:L1012"/>
  <sheetViews>
    <sheetView showGridLines="0" workbookViewId="0">
      <selection activeCell="C4" sqref="C4"/>
    </sheetView>
  </sheetViews>
  <sheetFormatPr defaultColWidth="14.42578125" defaultRowHeight="15.75" customHeight="1" x14ac:dyDescent="0.25"/>
  <cols>
    <col min="1" max="1" width="8.5703125" style="15" customWidth="1"/>
    <col min="2" max="2" width="92.28515625" style="15" customWidth="1"/>
    <col min="3" max="3" width="62.5703125" style="15" customWidth="1"/>
    <col min="4" max="4" width="32.7109375" style="15" hidden="1" customWidth="1"/>
    <col min="5" max="5" width="48" style="15" hidden="1" customWidth="1"/>
    <col min="6" max="6" width="14.42578125" style="15" hidden="1" customWidth="1"/>
    <col min="7" max="7" width="15.7109375" style="15" hidden="1" customWidth="1"/>
    <col min="8" max="12" width="14.42578125" style="15" hidden="1" customWidth="1"/>
    <col min="13" max="16384" width="14.42578125" style="15"/>
  </cols>
  <sheetData>
    <row r="1" spans="2:12" ht="34.5" customHeight="1" x14ac:dyDescent="0.35">
      <c r="B1" s="315" t="s">
        <v>1045</v>
      </c>
      <c r="C1" s="315"/>
    </row>
    <row r="2" spans="2:12" ht="16.5" customHeight="1" x14ac:dyDescent="0.35">
      <c r="B2" s="322" t="s">
        <v>1280</v>
      </c>
      <c r="C2" s="315"/>
    </row>
    <row r="3" spans="2:12" ht="10.5" customHeight="1" x14ac:dyDescent="0.35">
      <c r="B3" s="35"/>
      <c r="C3" s="34"/>
    </row>
    <row r="4" spans="2:12" ht="15.75" customHeight="1" thickBot="1" x14ac:dyDescent="0.35">
      <c r="B4" s="78" t="s">
        <v>1053</v>
      </c>
      <c r="C4" s="84"/>
      <c r="D4" s="69" t="s">
        <v>1095</v>
      </c>
      <c r="E4" s="70" t="s">
        <v>1232</v>
      </c>
      <c r="F4" s="71" t="s">
        <v>1099</v>
      </c>
      <c r="G4" s="71" t="s">
        <v>1100</v>
      </c>
      <c r="H4" s="71" t="s">
        <v>1233</v>
      </c>
      <c r="I4" s="72" t="s">
        <v>724</v>
      </c>
      <c r="J4" s="73" t="s">
        <v>1276</v>
      </c>
    </row>
    <row r="5" spans="2:12" ht="20.25" thickBot="1" x14ac:dyDescent="0.35">
      <c r="B5" s="79" t="s">
        <v>1050</v>
      </c>
      <c r="C5" s="85"/>
      <c r="D5" s="51" t="s">
        <v>85</v>
      </c>
      <c r="E5" s="52" t="s">
        <v>1234</v>
      </c>
      <c r="F5" s="53">
        <v>2</v>
      </c>
      <c r="G5" s="54">
        <v>13</v>
      </c>
      <c r="H5" s="55">
        <v>135899.70000000001</v>
      </c>
      <c r="I5" s="66">
        <v>432</v>
      </c>
      <c r="J5" s="65"/>
      <c r="L5" s="15" t="s">
        <v>1277</v>
      </c>
    </row>
    <row r="6" spans="2:12" ht="20.25" thickBot="1" x14ac:dyDescent="0.35">
      <c r="B6" s="80" t="s">
        <v>15</v>
      </c>
      <c r="C6" s="85"/>
      <c r="D6" s="51" t="s">
        <v>848</v>
      </c>
      <c r="E6" s="52" t="s">
        <v>1235</v>
      </c>
      <c r="F6" s="53">
        <v>4</v>
      </c>
      <c r="G6" s="53">
        <v>16</v>
      </c>
      <c r="H6" s="55">
        <v>13938.32</v>
      </c>
      <c r="I6" s="66">
        <v>1264</v>
      </c>
      <c r="J6" s="74">
        <v>47217.84</v>
      </c>
      <c r="L6" s="15" t="s">
        <v>1278</v>
      </c>
    </row>
    <row r="7" spans="2:12" ht="20.25" thickBot="1" x14ac:dyDescent="0.35">
      <c r="B7" s="80" t="s">
        <v>16</v>
      </c>
      <c r="C7" s="85"/>
      <c r="D7" s="51" t="s">
        <v>89</v>
      </c>
      <c r="E7" s="52" t="s">
        <v>1236</v>
      </c>
      <c r="F7" s="53">
        <v>2</v>
      </c>
      <c r="G7" s="53">
        <v>5</v>
      </c>
      <c r="H7" s="55">
        <v>4015.81</v>
      </c>
      <c r="I7" s="66">
        <v>3418</v>
      </c>
      <c r="J7" s="74">
        <v>2792.14</v>
      </c>
      <c r="L7" s="15" t="s">
        <v>1279</v>
      </c>
    </row>
    <row r="8" spans="2:12" ht="20.25" thickBot="1" x14ac:dyDescent="0.35">
      <c r="B8" s="80" t="s">
        <v>1077</v>
      </c>
      <c r="C8" s="85"/>
      <c r="D8" s="51" t="s">
        <v>91</v>
      </c>
      <c r="E8" s="52" t="s">
        <v>1237</v>
      </c>
      <c r="F8" s="53">
        <v>3</v>
      </c>
      <c r="G8" s="53">
        <v>21</v>
      </c>
      <c r="H8" s="55">
        <v>55074.58</v>
      </c>
      <c r="I8" s="66">
        <v>1095</v>
      </c>
      <c r="J8" s="75"/>
    </row>
    <row r="9" spans="2:12" ht="20.25" thickBot="1" x14ac:dyDescent="0.35">
      <c r="B9" s="80" t="s">
        <v>17</v>
      </c>
      <c r="C9" s="85"/>
      <c r="D9" s="51" t="s">
        <v>93</v>
      </c>
      <c r="E9" s="52" t="s">
        <v>1238</v>
      </c>
      <c r="F9" s="53">
        <v>2</v>
      </c>
      <c r="G9" s="53">
        <v>20</v>
      </c>
      <c r="H9" s="55">
        <v>2855.46</v>
      </c>
      <c r="I9" s="66">
        <v>1096</v>
      </c>
      <c r="J9" s="74">
        <v>14144.18</v>
      </c>
    </row>
    <row r="10" spans="2:12" ht="20.25" hidden="1" thickBot="1" x14ac:dyDescent="0.35">
      <c r="B10" s="80" t="s">
        <v>1232</v>
      </c>
      <c r="C10" s="243" t="e">
        <f>VLOOKUP(C5,D5:I588,2,FALSE)</f>
        <v>#N/A</v>
      </c>
      <c r="D10" s="51" t="s">
        <v>95</v>
      </c>
      <c r="E10" s="52" t="s">
        <v>1237</v>
      </c>
      <c r="F10" s="53">
        <v>3</v>
      </c>
      <c r="G10" s="53">
        <v>21</v>
      </c>
      <c r="H10" s="55">
        <v>5705.96</v>
      </c>
      <c r="I10" s="66">
        <v>1097</v>
      </c>
      <c r="J10" s="75">
        <v>0</v>
      </c>
    </row>
    <row r="11" spans="2:12" ht="34.5" hidden="1" thickBot="1" x14ac:dyDescent="0.35">
      <c r="B11" s="80" t="s">
        <v>1293</v>
      </c>
      <c r="C11" s="243" t="e">
        <f>VLOOKUP(C5,D5:I588,3,FALSE)</f>
        <v>#N/A</v>
      </c>
      <c r="D11" s="51" t="s">
        <v>97</v>
      </c>
      <c r="E11" s="52" t="s">
        <v>1239</v>
      </c>
      <c r="F11" s="53">
        <v>3</v>
      </c>
      <c r="G11" s="53">
        <v>21</v>
      </c>
      <c r="H11" s="55">
        <v>45528.56</v>
      </c>
      <c r="I11" s="66">
        <v>1098</v>
      </c>
      <c r="J11" s="65"/>
    </row>
    <row r="12" spans="2:12" ht="34.5" hidden="1" thickBot="1" x14ac:dyDescent="0.35">
      <c r="B12" s="80" t="s">
        <v>1294</v>
      </c>
      <c r="C12" s="243" t="e">
        <f>VLOOKUP(C5,D5:I588,4,FALSE)</f>
        <v>#N/A</v>
      </c>
      <c r="D12" s="51" t="s">
        <v>98</v>
      </c>
      <c r="E12" s="52" t="s">
        <v>1240</v>
      </c>
      <c r="F12" s="53">
        <v>1</v>
      </c>
      <c r="G12" s="53">
        <v>1</v>
      </c>
      <c r="H12" s="55">
        <v>7041.45</v>
      </c>
      <c r="I12" s="66">
        <v>1027</v>
      </c>
      <c r="J12" s="65"/>
    </row>
    <row r="13" spans="2:12" ht="34.5" thickBot="1" x14ac:dyDescent="0.35">
      <c r="B13" s="80" t="s">
        <v>18</v>
      </c>
      <c r="C13" s="294" t="e">
        <f>VLOOKUP(C5,D5:I588,6,FALSE)</f>
        <v>#N/A</v>
      </c>
      <c r="D13" s="51" t="s">
        <v>849</v>
      </c>
      <c r="E13" s="52" t="s">
        <v>1241</v>
      </c>
      <c r="F13" s="53">
        <v>4</v>
      </c>
      <c r="G13" s="53">
        <v>9</v>
      </c>
      <c r="H13" s="55">
        <v>7789.34</v>
      </c>
      <c r="I13" s="66">
        <v>1265</v>
      </c>
      <c r="J13" s="75">
        <v>499.75</v>
      </c>
    </row>
    <row r="14" spans="2:12" ht="20.25" thickBot="1" x14ac:dyDescent="0.35">
      <c r="B14" s="316"/>
      <c r="C14" s="317"/>
      <c r="D14" s="51" t="s">
        <v>100</v>
      </c>
      <c r="E14" s="52" t="s">
        <v>1242</v>
      </c>
      <c r="F14" s="53">
        <v>3</v>
      </c>
      <c r="G14" s="53">
        <v>22</v>
      </c>
      <c r="H14" s="55">
        <v>7951.73</v>
      </c>
      <c r="I14" s="66">
        <v>1099</v>
      </c>
      <c r="J14" s="74">
        <v>3943.39</v>
      </c>
    </row>
    <row r="15" spans="2:12" ht="20.25" thickBot="1" x14ac:dyDescent="0.35">
      <c r="B15" s="80" t="s">
        <v>1051</v>
      </c>
      <c r="C15" s="81"/>
      <c r="D15" s="51" t="s">
        <v>850</v>
      </c>
      <c r="E15" s="52" t="s">
        <v>1237</v>
      </c>
      <c r="F15" s="53">
        <v>3</v>
      </c>
      <c r="G15" s="53">
        <v>21</v>
      </c>
      <c r="H15" s="55">
        <v>18760.419999999998</v>
      </c>
      <c r="I15" s="66">
        <v>1100</v>
      </c>
      <c r="J15" s="65"/>
    </row>
    <row r="16" spans="2:12" ht="20.25" thickBot="1" x14ac:dyDescent="0.35">
      <c r="B16" s="80" t="s">
        <v>19</v>
      </c>
      <c r="C16" s="85"/>
      <c r="D16" s="51" t="s">
        <v>851</v>
      </c>
      <c r="E16" s="52" t="s">
        <v>1243</v>
      </c>
      <c r="F16" s="53">
        <v>1</v>
      </c>
      <c r="G16" s="53">
        <v>8</v>
      </c>
      <c r="H16" s="55">
        <v>10963.17</v>
      </c>
      <c r="I16" s="66">
        <v>1266</v>
      </c>
      <c r="J16" s="65"/>
    </row>
    <row r="17" spans="2:10" ht="20.25" thickBot="1" x14ac:dyDescent="0.35">
      <c r="B17" s="80" t="s">
        <v>20</v>
      </c>
      <c r="C17" s="85"/>
      <c r="D17" s="51" t="s">
        <v>103</v>
      </c>
      <c r="E17" s="52" t="s">
        <v>1244</v>
      </c>
      <c r="F17" s="53">
        <v>4</v>
      </c>
      <c r="G17" s="53">
        <v>9</v>
      </c>
      <c r="H17" s="55">
        <v>1773.03</v>
      </c>
      <c r="I17" s="66">
        <v>1267</v>
      </c>
      <c r="J17" s="65"/>
    </row>
    <row r="18" spans="2:10" ht="20.25" thickBot="1" x14ac:dyDescent="0.35">
      <c r="B18" s="80" t="s">
        <v>21</v>
      </c>
      <c r="C18" s="85"/>
      <c r="D18" s="51" t="s">
        <v>104</v>
      </c>
      <c r="E18" s="52" t="s">
        <v>1241</v>
      </c>
      <c r="F18" s="53">
        <v>4</v>
      </c>
      <c r="G18" s="53">
        <v>9</v>
      </c>
      <c r="H18" s="55">
        <v>2530.48</v>
      </c>
      <c r="I18" s="66">
        <v>3996</v>
      </c>
      <c r="J18" s="65"/>
    </row>
    <row r="19" spans="2:10" ht="19.5" customHeight="1" thickBot="1" x14ac:dyDescent="0.35">
      <c r="B19" s="80" t="s">
        <v>1064</v>
      </c>
      <c r="C19" s="85"/>
      <c r="D19" s="51" t="s">
        <v>852</v>
      </c>
      <c r="E19" s="52" t="s">
        <v>1245</v>
      </c>
      <c r="F19" s="56" t="s">
        <v>1246</v>
      </c>
      <c r="G19" s="53">
        <v>17</v>
      </c>
      <c r="H19" s="55">
        <v>1356.41</v>
      </c>
      <c r="I19" s="66">
        <v>1101</v>
      </c>
      <c r="J19" s="65"/>
    </row>
    <row r="20" spans="2:10" ht="32.25" customHeight="1" thickBot="1" x14ac:dyDescent="0.35">
      <c r="B20" s="80" t="s">
        <v>22</v>
      </c>
      <c r="C20" s="86"/>
      <c r="D20" s="51" t="s">
        <v>106</v>
      </c>
      <c r="E20" s="52" t="s">
        <v>1242</v>
      </c>
      <c r="F20" s="53">
        <v>3</v>
      </c>
      <c r="G20" s="53">
        <v>22</v>
      </c>
      <c r="H20" s="55">
        <v>12364.56</v>
      </c>
      <c r="I20" s="66">
        <v>4164</v>
      </c>
      <c r="J20" s="75">
        <v>11.19</v>
      </c>
    </row>
    <row r="21" spans="2:10" ht="20.25" thickBot="1" x14ac:dyDescent="0.35">
      <c r="B21" s="82" t="s">
        <v>23</v>
      </c>
      <c r="C21" s="87"/>
      <c r="D21" s="51" t="s">
        <v>108</v>
      </c>
      <c r="E21" s="52" t="s">
        <v>1247</v>
      </c>
      <c r="F21" s="53">
        <v>1</v>
      </c>
      <c r="G21" s="53">
        <v>6</v>
      </c>
      <c r="H21" s="55">
        <v>3402.68</v>
      </c>
      <c r="I21" s="66">
        <v>15</v>
      </c>
      <c r="J21" s="65"/>
    </row>
    <row r="22" spans="2:10" ht="20.25" thickBot="1" x14ac:dyDescent="0.35">
      <c r="B22" s="82" t="s">
        <v>24</v>
      </c>
      <c r="C22" s="88"/>
      <c r="D22" s="51" t="s">
        <v>853</v>
      </c>
      <c r="E22" s="52" t="s">
        <v>1248</v>
      </c>
      <c r="F22" s="53">
        <v>2</v>
      </c>
      <c r="G22" s="53">
        <v>5</v>
      </c>
      <c r="H22" s="57">
        <v>882.07</v>
      </c>
      <c r="I22" s="66">
        <v>10</v>
      </c>
      <c r="J22" s="74">
        <v>3194.41</v>
      </c>
    </row>
    <row r="23" spans="2:10" ht="34.5" thickBot="1" x14ac:dyDescent="0.35">
      <c r="B23" s="80" t="s">
        <v>25</v>
      </c>
      <c r="C23" s="89"/>
      <c r="D23" s="51" t="s">
        <v>854</v>
      </c>
      <c r="E23" s="52" t="s">
        <v>1249</v>
      </c>
      <c r="F23" s="53">
        <v>4</v>
      </c>
      <c r="G23" s="53">
        <v>7</v>
      </c>
      <c r="H23" s="55">
        <v>1825.49</v>
      </c>
      <c r="I23" s="66">
        <v>1269</v>
      </c>
      <c r="J23" s="74">
        <v>5646.45</v>
      </c>
    </row>
    <row r="24" spans="2:10" ht="20.25" thickBot="1" x14ac:dyDescent="0.35">
      <c r="B24" s="82" t="s">
        <v>23</v>
      </c>
      <c r="C24" s="90"/>
      <c r="D24" s="51" t="s">
        <v>111</v>
      </c>
      <c r="E24" s="52" t="s">
        <v>1239</v>
      </c>
      <c r="F24" s="53">
        <v>3</v>
      </c>
      <c r="G24" s="53">
        <v>18</v>
      </c>
      <c r="H24" s="55">
        <v>1776.83</v>
      </c>
      <c r="I24" s="66">
        <v>1103</v>
      </c>
      <c r="J24" s="74">
        <v>2020.82</v>
      </c>
    </row>
    <row r="25" spans="2:10" ht="20.25" thickBot="1" x14ac:dyDescent="0.35">
      <c r="B25" s="82" t="s">
        <v>24</v>
      </c>
      <c r="C25" s="91"/>
      <c r="D25" s="51" t="s">
        <v>764</v>
      </c>
      <c r="E25" s="52" t="s">
        <v>1239</v>
      </c>
      <c r="F25" s="53">
        <v>3</v>
      </c>
      <c r="G25" s="53">
        <v>21</v>
      </c>
      <c r="H25" s="55">
        <v>2103.29</v>
      </c>
      <c r="I25" s="66">
        <v>1104</v>
      </c>
      <c r="J25" s="65"/>
    </row>
    <row r="26" spans="2:10" ht="20.25" thickBot="1" x14ac:dyDescent="0.35">
      <c r="B26" s="83" t="s">
        <v>1078</v>
      </c>
      <c r="C26" s="89"/>
      <c r="D26" s="51" t="s">
        <v>113</v>
      </c>
      <c r="E26" s="52" t="s">
        <v>1234</v>
      </c>
      <c r="F26" s="53">
        <v>2</v>
      </c>
      <c r="G26" s="53">
        <v>13</v>
      </c>
      <c r="H26" s="55">
        <v>12035.79</v>
      </c>
      <c r="I26" s="66">
        <v>92</v>
      </c>
      <c r="J26" s="74">
        <v>7914.69</v>
      </c>
    </row>
    <row r="27" spans="2:10" ht="33.75" thickBot="1" x14ac:dyDescent="0.3">
      <c r="D27" s="51" t="s">
        <v>115</v>
      </c>
      <c r="E27" s="52" t="s">
        <v>1248</v>
      </c>
      <c r="F27" s="53">
        <v>2</v>
      </c>
      <c r="G27" s="54">
        <v>12</v>
      </c>
      <c r="H27" s="58"/>
      <c r="I27" s="67"/>
      <c r="J27" s="65"/>
    </row>
    <row r="28" spans="2:10" ht="20.25" thickBot="1" x14ac:dyDescent="0.35">
      <c r="B28" s="83" t="s">
        <v>1079</v>
      </c>
      <c r="C28" s="89"/>
      <c r="D28" s="51" t="s">
        <v>116</v>
      </c>
      <c r="E28" s="52" t="s">
        <v>1248</v>
      </c>
      <c r="F28" s="53">
        <v>2</v>
      </c>
      <c r="G28" s="53">
        <v>12</v>
      </c>
      <c r="H28" s="55">
        <v>11767.11</v>
      </c>
      <c r="I28" s="66">
        <v>3363</v>
      </c>
      <c r="J28" s="74">
        <v>17322.23</v>
      </c>
    </row>
    <row r="29" spans="2:10" ht="33.75" thickBot="1" x14ac:dyDescent="0.3">
      <c r="D29" s="51" t="s">
        <v>118</v>
      </c>
      <c r="E29" s="52" t="s">
        <v>1245</v>
      </c>
      <c r="F29" s="56" t="s">
        <v>1246</v>
      </c>
      <c r="G29" s="53">
        <v>12</v>
      </c>
      <c r="H29" s="57">
        <v>180.13</v>
      </c>
      <c r="I29" s="66">
        <v>409</v>
      </c>
      <c r="J29" s="65"/>
    </row>
    <row r="30" spans="2:10" ht="17.25" thickBot="1" x14ac:dyDescent="0.3">
      <c r="B30" s="318" t="s">
        <v>1052</v>
      </c>
      <c r="C30" s="319"/>
      <c r="D30" s="51" t="s">
        <v>120</v>
      </c>
      <c r="E30" s="52" t="s">
        <v>1247</v>
      </c>
      <c r="F30" s="53">
        <v>1</v>
      </c>
      <c r="G30" s="53">
        <v>6</v>
      </c>
      <c r="H30" s="55">
        <v>17501.63</v>
      </c>
      <c r="I30" s="66">
        <v>1424</v>
      </c>
      <c r="J30" s="74">
        <v>1478.62</v>
      </c>
    </row>
    <row r="31" spans="2:10" ht="17.25" thickBot="1" x14ac:dyDescent="0.3">
      <c r="B31" s="320"/>
      <c r="C31" s="321"/>
      <c r="D31" s="51" t="s">
        <v>121</v>
      </c>
      <c r="E31" s="52" t="s">
        <v>1235</v>
      </c>
      <c r="F31" s="53">
        <v>4</v>
      </c>
      <c r="G31" s="53">
        <v>16</v>
      </c>
      <c r="H31" s="55">
        <v>26753.09</v>
      </c>
      <c r="I31" s="66">
        <v>1270</v>
      </c>
      <c r="J31" s="74">
        <v>38211.11</v>
      </c>
    </row>
    <row r="32" spans="2:10" ht="17.25" thickBot="1" x14ac:dyDescent="0.3">
      <c r="B32" s="16"/>
      <c r="D32" s="51" t="s">
        <v>765</v>
      </c>
      <c r="E32" s="52" t="s">
        <v>1237</v>
      </c>
      <c r="F32" s="53">
        <v>3</v>
      </c>
      <c r="G32" s="53">
        <v>21</v>
      </c>
      <c r="H32" s="55">
        <v>4331.74</v>
      </c>
      <c r="I32" s="66">
        <v>1105</v>
      </c>
      <c r="J32" s="65"/>
    </row>
    <row r="33" spans="2:10" ht="17.25" thickBot="1" x14ac:dyDescent="0.3">
      <c r="B33" s="29"/>
      <c r="D33" s="51" t="s">
        <v>123</v>
      </c>
      <c r="E33" s="52" t="s">
        <v>1250</v>
      </c>
      <c r="F33" s="53">
        <v>1</v>
      </c>
      <c r="G33" s="53">
        <v>8</v>
      </c>
      <c r="H33" s="55">
        <v>7324.8</v>
      </c>
      <c r="I33" s="66">
        <v>26</v>
      </c>
      <c r="J33" s="65"/>
    </row>
    <row r="34" spans="2:10" ht="17.25" thickBot="1" x14ac:dyDescent="0.3">
      <c r="B34" s="16"/>
      <c r="D34" s="51" t="s">
        <v>124</v>
      </c>
      <c r="E34" s="52" t="s">
        <v>1234</v>
      </c>
      <c r="F34" s="53">
        <v>2</v>
      </c>
      <c r="G34" s="53">
        <v>13</v>
      </c>
      <c r="H34" s="55">
        <v>25755.34</v>
      </c>
      <c r="I34" s="66">
        <v>25</v>
      </c>
      <c r="J34" s="74">
        <v>6220.49</v>
      </c>
    </row>
    <row r="35" spans="2:10" ht="17.25" thickBot="1" x14ac:dyDescent="0.3">
      <c r="B35" s="16"/>
      <c r="D35" s="51" t="s">
        <v>855</v>
      </c>
      <c r="E35" s="52" t="s">
        <v>1235</v>
      </c>
      <c r="F35" s="53">
        <v>4</v>
      </c>
      <c r="G35" s="53">
        <v>16</v>
      </c>
      <c r="H35" s="55">
        <v>1701.34</v>
      </c>
      <c r="I35" s="66">
        <v>1271</v>
      </c>
      <c r="J35" s="74">
        <v>4760.62</v>
      </c>
    </row>
    <row r="36" spans="2:10" ht="33.75" thickBot="1" x14ac:dyDescent="0.3">
      <c r="B36" s="16"/>
      <c r="D36" s="51" t="s">
        <v>126</v>
      </c>
      <c r="E36" s="52" t="s">
        <v>1240</v>
      </c>
      <c r="F36" s="53">
        <v>1</v>
      </c>
      <c r="G36" s="53">
        <v>1</v>
      </c>
      <c r="H36" s="55">
        <v>6128.69</v>
      </c>
      <c r="I36" s="66">
        <v>1028</v>
      </c>
      <c r="J36" s="65"/>
    </row>
    <row r="37" spans="2:10" ht="17.25" thickBot="1" x14ac:dyDescent="0.3">
      <c r="B37" s="16"/>
      <c r="D37" s="51" t="s">
        <v>127</v>
      </c>
      <c r="E37" s="52" t="s">
        <v>1243</v>
      </c>
      <c r="F37" s="53">
        <v>1</v>
      </c>
      <c r="G37" s="53">
        <v>11</v>
      </c>
      <c r="H37" s="55">
        <v>43381.25</v>
      </c>
      <c r="I37" s="66">
        <v>1272</v>
      </c>
      <c r="J37" s="74">
        <v>50917.75</v>
      </c>
    </row>
    <row r="38" spans="2:10" ht="17.25" thickBot="1" x14ac:dyDescent="0.3">
      <c r="B38" s="16"/>
      <c r="D38" s="51" t="s">
        <v>856</v>
      </c>
      <c r="E38" s="52" t="s">
        <v>1251</v>
      </c>
      <c r="F38" s="53">
        <v>3</v>
      </c>
      <c r="G38" s="53">
        <v>19</v>
      </c>
      <c r="H38" s="55">
        <v>7924.57</v>
      </c>
      <c r="I38" s="66">
        <v>1106</v>
      </c>
      <c r="J38" s="65"/>
    </row>
    <row r="39" spans="2:10" ht="17.25" thickBot="1" x14ac:dyDescent="0.3">
      <c r="B39" s="16"/>
      <c r="D39" s="51" t="s">
        <v>857</v>
      </c>
      <c r="E39" s="52" t="s">
        <v>1251</v>
      </c>
      <c r="F39" s="53">
        <v>3</v>
      </c>
      <c r="G39" s="53">
        <v>19</v>
      </c>
      <c r="H39" s="55">
        <v>15123.03</v>
      </c>
      <c r="I39" s="66">
        <v>1108</v>
      </c>
      <c r="J39" s="74">
        <v>5485.28</v>
      </c>
    </row>
    <row r="40" spans="2:10" ht="33.75" thickBot="1" x14ac:dyDescent="0.3">
      <c r="B40" s="16"/>
      <c r="D40" s="51" t="s">
        <v>858</v>
      </c>
      <c r="E40" s="52" t="s">
        <v>1251</v>
      </c>
      <c r="F40" s="53">
        <v>3</v>
      </c>
      <c r="G40" s="53">
        <v>19</v>
      </c>
      <c r="H40" s="55">
        <v>5114.28</v>
      </c>
      <c r="I40" s="66">
        <v>1002</v>
      </c>
      <c r="J40" s="65"/>
    </row>
    <row r="41" spans="2:10" ht="17.25" thickBot="1" x14ac:dyDescent="0.3">
      <c r="B41" s="16"/>
      <c r="D41" s="51" t="s">
        <v>859</v>
      </c>
      <c r="E41" s="52" t="s">
        <v>1252</v>
      </c>
      <c r="F41" s="53">
        <v>1</v>
      </c>
      <c r="G41" s="53">
        <v>11</v>
      </c>
      <c r="H41" s="57">
        <v>847.27</v>
      </c>
      <c r="I41" s="66">
        <v>1109</v>
      </c>
      <c r="J41" s="65"/>
    </row>
    <row r="42" spans="2:10" ht="33.75" thickBot="1" x14ac:dyDescent="0.3">
      <c r="B42" s="16"/>
      <c r="D42" s="51" t="s">
        <v>860</v>
      </c>
      <c r="E42" s="52" t="s">
        <v>1237</v>
      </c>
      <c r="F42" s="53">
        <v>3</v>
      </c>
      <c r="G42" s="53">
        <v>21</v>
      </c>
      <c r="H42" s="55">
        <v>89677.35</v>
      </c>
      <c r="I42" s="66">
        <v>1003</v>
      </c>
      <c r="J42" s="65"/>
    </row>
    <row r="43" spans="2:10" ht="17.25" thickBot="1" x14ac:dyDescent="0.3">
      <c r="B43" s="16"/>
      <c r="D43" s="51" t="s">
        <v>136</v>
      </c>
      <c r="E43" s="52" t="s">
        <v>1252</v>
      </c>
      <c r="F43" s="53">
        <v>1</v>
      </c>
      <c r="G43" s="53">
        <v>11</v>
      </c>
      <c r="H43" s="55">
        <v>50644</v>
      </c>
      <c r="I43" s="66">
        <v>211</v>
      </c>
      <c r="J43" s="65"/>
    </row>
    <row r="44" spans="2:10" ht="17.25" thickBot="1" x14ac:dyDescent="0.3">
      <c r="B44" s="16"/>
      <c r="D44" s="51" t="s">
        <v>861</v>
      </c>
      <c r="E44" s="52" t="s">
        <v>1234</v>
      </c>
      <c r="F44" s="53">
        <v>2</v>
      </c>
      <c r="G44" s="53">
        <v>5</v>
      </c>
      <c r="H44" s="57">
        <v>963.64</v>
      </c>
      <c r="I44" s="66">
        <v>1273</v>
      </c>
      <c r="J44" s="65"/>
    </row>
    <row r="45" spans="2:10" ht="17.25" thickBot="1" x14ac:dyDescent="0.3">
      <c r="B45" s="16"/>
      <c r="D45" s="51" t="s">
        <v>862</v>
      </c>
      <c r="E45" s="52" t="s">
        <v>1241</v>
      </c>
      <c r="F45" s="53">
        <v>4</v>
      </c>
      <c r="G45" s="53">
        <v>10</v>
      </c>
      <c r="H45" s="55">
        <v>4877.3</v>
      </c>
      <c r="I45" s="66">
        <v>1110</v>
      </c>
      <c r="J45" s="65"/>
    </row>
    <row r="46" spans="2:10" ht="17.25" thickBot="1" x14ac:dyDescent="0.3">
      <c r="B46" s="16"/>
      <c r="D46" s="51" t="s">
        <v>142</v>
      </c>
      <c r="E46" s="52" t="s">
        <v>1253</v>
      </c>
      <c r="F46" s="53">
        <v>2</v>
      </c>
      <c r="G46" s="53">
        <v>20</v>
      </c>
      <c r="H46" s="55">
        <v>8004.15</v>
      </c>
      <c r="I46" s="66">
        <v>1111</v>
      </c>
      <c r="J46" s="65"/>
    </row>
    <row r="47" spans="2:10" ht="17.25" thickBot="1" x14ac:dyDescent="0.3">
      <c r="B47" s="16"/>
      <c r="D47" s="51" t="s">
        <v>144</v>
      </c>
      <c r="E47" s="52" t="s">
        <v>1254</v>
      </c>
      <c r="F47" s="53">
        <v>3</v>
      </c>
      <c r="G47" s="53">
        <v>18</v>
      </c>
      <c r="H47" s="55">
        <v>2236.5500000000002</v>
      </c>
      <c r="I47" s="66">
        <v>1112</v>
      </c>
      <c r="J47" s="74">
        <v>6289.73</v>
      </c>
    </row>
    <row r="48" spans="2:10" ht="33.75" thickBot="1" x14ac:dyDescent="0.3">
      <c r="B48" s="16"/>
      <c r="D48" s="51" t="s">
        <v>145</v>
      </c>
      <c r="E48" s="52" t="s">
        <v>1254</v>
      </c>
      <c r="F48" s="53">
        <v>3</v>
      </c>
      <c r="G48" s="53">
        <v>18</v>
      </c>
      <c r="H48" s="55">
        <v>70088.34</v>
      </c>
      <c r="I48" s="66">
        <v>1113</v>
      </c>
      <c r="J48" s="65"/>
    </row>
    <row r="49" spans="2:10" ht="17.25" thickBot="1" x14ac:dyDescent="0.3">
      <c r="B49" s="16"/>
      <c r="D49" s="51" t="s">
        <v>146</v>
      </c>
      <c r="E49" s="52" t="s">
        <v>1254</v>
      </c>
      <c r="F49" s="53">
        <v>3</v>
      </c>
      <c r="G49" s="53">
        <v>18</v>
      </c>
      <c r="H49" s="55">
        <v>12563.79</v>
      </c>
      <c r="I49" s="66">
        <v>28</v>
      </c>
      <c r="J49" s="65"/>
    </row>
    <row r="50" spans="2:10" ht="17.25" thickBot="1" x14ac:dyDescent="0.3">
      <c r="B50" s="16"/>
      <c r="D50" s="51" t="s">
        <v>863</v>
      </c>
      <c r="E50" s="52" t="s">
        <v>1255</v>
      </c>
      <c r="F50" s="53">
        <v>2</v>
      </c>
      <c r="G50" s="53">
        <v>4</v>
      </c>
      <c r="H50" s="55">
        <v>1678.49</v>
      </c>
      <c r="I50" s="66">
        <v>1275</v>
      </c>
      <c r="J50" s="74">
        <v>47336.1</v>
      </c>
    </row>
    <row r="51" spans="2:10" ht="17.25" thickBot="1" x14ac:dyDescent="0.3">
      <c r="B51" s="16"/>
      <c r="D51" s="51" t="s">
        <v>149</v>
      </c>
      <c r="E51" s="52" t="s">
        <v>1235</v>
      </c>
      <c r="F51" s="53">
        <v>4</v>
      </c>
      <c r="G51" s="53">
        <v>15</v>
      </c>
      <c r="H51" s="55">
        <v>28614.61</v>
      </c>
      <c r="I51" s="66">
        <v>1114</v>
      </c>
      <c r="J51" s="74">
        <v>4004.79</v>
      </c>
    </row>
    <row r="52" spans="2:10" ht="17.25" thickBot="1" x14ac:dyDescent="0.3">
      <c r="B52" s="16"/>
      <c r="D52" s="51" t="s">
        <v>151</v>
      </c>
      <c r="E52" s="52" t="s">
        <v>1254</v>
      </c>
      <c r="F52" s="53">
        <v>3</v>
      </c>
      <c r="G52" s="53">
        <v>18</v>
      </c>
      <c r="H52" s="55">
        <v>1451.36</v>
      </c>
      <c r="I52" s="66">
        <v>30</v>
      </c>
      <c r="J52" s="65"/>
    </row>
    <row r="53" spans="2:10" ht="17.25" thickBot="1" x14ac:dyDescent="0.3">
      <c r="B53" s="16"/>
      <c r="D53" s="51" t="s">
        <v>864</v>
      </c>
      <c r="E53" s="52" t="s">
        <v>1248</v>
      </c>
      <c r="F53" s="53">
        <v>2</v>
      </c>
      <c r="G53" s="53">
        <v>5</v>
      </c>
      <c r="H53" s="55">
        <v>10876.64</v>
      </c>
      <c r="I53" s="66">
        <v>1115</v>
      </c>
      <c r="J53" s="75">
        <v>636.57000000000005</v>
      </c>
    </row>
    <row r="54" spans="2:10" ht="17.25" thickBot="1" x14ac:dyDescent="0.3">
      <c r="B54" s="16"/>
      <c r="D54" s="51" t="s">
        <v>153</v>
      </c>
      <c r="E54" s="52" t="s">
        <v>1256</v>
      </c>
      <c r="F54" s="53">
        <v>3</v>
      </c>
      <c r="G54" s="53">
        <v>18</v>
      </c>
      <c r="H54" s="55">
        <v>118258.86</v>
      </c>
      <c r="I54" s="66">
        <v>1276</v>
      </c>
      <c r="J54" s="65"/>
    </row>
    <row r="55" spans="2:10" ht="17.25" thickBot="1" x14ac:dyDescent="0.3">
      <c r="B55" s="16"/>
      <c r="D55" s="51" t="s">
        <v>154</v>
      </c>
      <c r="E55" s="52" t="s">
        <v>1241</v>
      </c>
      <c r="F55" s="53">
        <v>4</v>
      </c>
      <c r="G55" s="53">
        <v>9</v>
      </c>
      <c r="H55" s="55">
        <v>8060.83</v>
      </c>
      <c r="I55" s="66">
        <v>1029</v>
      </c>
      <c r="J55" s="65"/>
    </row>
    <row r="56" spans="2:10" ht="17.25" thickBot="1" x14ac:dyDescent="0.3">
      <c r="B56" s="16"/>
      <c r="D56" s="51" t="s">
        <v>156</v>
      </c>
      <c r="E56" s="52" t="s">
        <v>1257</v>
      </c>
      <c r="F56" s="53">
        <v>1</v>
      </c>
      <c r="G56" s="53">
        <v>2</v>
      </c>
      <c r="H56" s="55">
        <v>2733.41</v>
      </c>
      <c r="I56" s="66">
        <v>1030</v>
      </c>
      <c r="J56" s="74">
        <v>1492.56</v>
      </c>
    </row>
    <row r="57" spans="2:10" ht="17.25" thickBot="1" x14ac:dyDescent="0.3">
      <c r="B57" s="16"/>
      <c r="D57" s="51" t="s">
        <v>865</v>
      </c>
      <c r="E57" s="52" t="s">
        <v>1257</v>
      </c>
      <c r="F57" s="53">
        <v>1</v>
      </c>
      <c r="G57" s="53">
        <v>2</v>
      </c>
      <c r="H57" s="55">
        <v>8229.64</v>
      </c>
      <c r="I57" s="66">
        <v>1278</v>
      </c>
      <c r="J57" s="74">
        <v>31257.8</v>
      </c>
    </row>
    <row r="58" spans="2:10" ht="33.75" thickBot="1" x14ac:dyDescent="0.3">
      <c r="B58" s="16"/>
      <c r="D58" s="51" t="s">
        <v>866</v>
      </c>
      <c r="E58" s="52" t="s">
        <v>1243</v>
      </c>
      <c r="F58" s="53">
        <v>1</v>
      </c>
      <c r="G58" s="53">
        <v>11</v>
      </c>
      <c r="H58" s="55">
        <v>47892.59</v>
      </c>
      <c r="I58" s="66">
        <v>1279</v>
      </c>
      <c r="J58" s="74">
        <v>42087.88</v>
      </c>
    </row>
    <row r="59" spans="2:10" ht="17.25" thickBot="1" x14ac:dyDescent="0.3">
      <c r="B59" s="16"/>
      <c r="D59" s="51" t="s">
        <v>161</v>
      </c>
      <c r="E59" s="52" t="s">
        <v>1235</v>
      </c>
      <c r="F59" s="53">
        <v>4</v>
      </c>
      <c r="G59" s="54">
        <v>16</v>
      </c>
      <c r="H59" s="59"/>
      <c r="I59" s="67"/>
      <c r="J59" s="65"/>
    </row>
    <row r="60" spans="2:10" ht="17.25" thickBot="1" x14ac:dyDescent="0.3">
      <c r="B60" s="16"/>
      <c r="D60" s="51" t="s">
        <v>162</v>
      </c>
      <c r="E60" s="52" t="s">
        <v>1240</v>
      </c>
      <c r="F60" s="53">
        <v>1</v>
      </c>
      <c r="G60" s="53">
        <v>1</v>
      </c>
      <c r="H60" s="55">
        <v>7794.62</v>
      </c>
      <c r="I60" s="66">
        <v>1031</v>
      </c>
      <c r="J60" s="65"/>
    </row>
    <row r="61" spans="2:10" ht="17.25" thickBot="1" x14ac:dyDescent="0.3">
      <c r="B61" s="16"/>
      <c r="D61" s="51" t="s">
        <v>163</v>
      </c>
      <c r="E61" s="52" t="s">
        <v>1240</v>
      </c>
      <c r="F61" s="53">
        <v>1</v>
      </c>
      <c r="G61" s="53">
        <v>1</v>
      </c>
      <c r="H61" s="55">
        <v>19840.240000000002</v>
      </c>
      <c r="I61" s="66">
        <v>34</v>
      </c>
      <c r="J61" s="74">
        <v>13628.62</v>
      </c>
    </row>
    <row r="62" spans="2:10" ht="17.25" thickBot="1" x14ac:dyDescent="0.3">
      <c r="B62" s="16"/>
      <c r="D62" s="51" t="s">
        <v>164</v>
      </c>
      <c r="E62" s="52" t="s">
        <v>1253</v>
      </c>
      <c r="F62" s="53">
        <v>2</v>
      </c>
      <c r="G62" s="53">
        <v>13</v>
      </c>
      <c r="H62" s="55">
        <v>18757.599999999999</v>
      </c>
      <c r="I62" s="68">
        <v>1032</v>
      </c>
      <c r="J62" s="65"/>
    </row>
    <row r="63" spans="2:10" ht="17.25" thickBot="1" x14ac:dyDescent="0.3">
      <c r="B63" s="16"/>
      <c r="D63" s="51" t="s">
        <v>867</v>
      </c>
      <c r="E63" s="52" t="s">
        <v>1257</v>
      </c>
      <c r="F63" s="53">
        <v>1</v>
      </c>
      <c r="G63" s="53">
        <v>2</v>
      </c>
      <c r="H63" s="55">
        <v>7976.59</v>
      </c>
      <c r="I63" s="66">
        <v>1116</v>
      </c>
      <c r="J63" s="74">
        <v>8821</v>
      </c>
    </row>
    <row r="64" spans="2:10" ht="33.75" thickBot="1" x14ac:dyDescent="0.3">
      <c r="B64" s="16"/>
      <c r="D64" s="51" t="s">
        <v>868</v>
      </c>
      <c r="E64" s="52" t="s">
        <v>1238</v>
      </c>
      <c r="F64" s="53">
        <v>2</v>
      </c>
      <c r="G64" s="53">
        <v>20</v>
      </c>
      <c r="H64" s="55">
        <v>1081.6500000000001</v>
      </c>
      <c r="I64" s="66">
        <v>1117</v>
      </c>
      <c r="J64" s="65"/>
    </row>
    <row r="65" spans="2:10" ht="17.25" thickBot="1" x14ac:dyDescent="0.3">
      <c r="B65" s="16"/>
      <c r="D65" s="51" t="s">
        <v>167</v>
      </c>
      <c r="E65" s="52" t="s">
        <v>1239</v>
      </c>
      <c r="F65" s="53">
        <v>3</v>
      </c>
      <c r="G65" s="53">
        <v>21</v>
      </c>
      <c r="H65" s="55">
        <v>7762.99</v>
      </c>
      <c r="I65" s="66">
        <v>1033</v>
      </c>
      <c r="J65" s="74">
        <v>5483.74</v>
      </c>
    </row>
    <row r="66" spans="2:10" ht="17.25" thickBot="1" x14ac:dyDescent="0.3">
      <c r="B66" s="16"/>
      <c r="D66" s="51" t="s">
        <v>168</v>
      </c>
      <c r="E66" s="52" t="s">
        <v>1257</v>
      </c>
      <c r="F66" s="53">
        <v>1</v>
      </c>
      <c r="G66" s="53">
        <v>2</v>
      </c>
      <c r="H66" s="55">
        <v>3721.87</v>
      </c>
      <c r="I66" s="66">
        <v>38</v>
      </c>
      <c r="J66" s="74">
        <v>7036.44</v>
      </c>
    </row>
    <row r="67" spans="2:10" ht="17.25" thickBot="1" x14ac:dyDescent="0.3">
      <c r="B67" s="16"/>
      <c r="D67" s="51" t="s">
        <v>169</v>
      </c>
      <c r="E67" s="52" t="s">
        <v>1253</v>
      </c>
      <c r="F67" s="53">
        <v>2</v>
      </c>
      <c r="G67" s="53">
        <v>14</v>
      </c>
      <c r="H67" s="55">
        <v>20606.009999999998</v>
      </c>
      <c r="I67" s="66">
        <v>1280</v>
      </c>
      <c r="J67" s="65"/>
    </row>
    <row r="68" spans="2:10" ht="17.25" thickBot="1" x14ac:dyDescent="0.3">
      <c r="B68" s="16"/>
      <c r="D68" s="51" t="s">
        <v>170</v>
      </c>
      <c r="E68" s="52" t="s">
        <v>1241</v>
      </c>
      <c r="F68" s="53">
        <v>4</v>
      </c>
      <c r="G68" s="53">
        <v>9</v>
      </c>
      <c r="H68" s="55">
        <v>5483.28</v>
      </c>
      <c r="I68" s="66">
        <v>46</v>
      </c>
      <c r="J68" s="65"/>
    </row>
    <row r="69" spans="2:10" ht="33.75" thickBot="1" x14ac:dyDescent="0.3">
      <c r="B69" s="16"/>
      <c r="D69" s="51" t="s">
        <v>869</v>
      </c>
      <c r="E69" s="52" t="s">
        <v>1247</v>
      </c>
      <c r="F69" s="53">
        <v>1</v>
      </c>
      <c r="G69" s="53">
        <v>6</v>
      </c>
      <c r="H69" s="55">
        <v>8335.2199999999993</v>
      </c>
      <c r="I69" s="66">
        <v>1118</v>
      </c>
      <c r="J69" s="65"/>
    </row>
    <row r="70" spans="2:10" ht="17.25" thickBot="1" x14ac:dyDescent="0.3">
      <c r="B70" s="16"/>
      <c r="D70" s="51" t="s">
        <v>172</v>
      </c>
      <c r="E70" s="52" t="s">
        <v>1253</v>
      </c>
      <c r="F70" s="53">
        <v>2</v>
      </c>
      <c r="G70" s="53">
        <v>20</v>
      </c>
      <c r="H70" s="55">
        <v>5672.03</v>
      </c>
      <c r="I70" s="66">
        <v>4073</v>
      </c>
      <c r="J70" s="74">
        <v>1114.57</v>
      </c>
    </row>
    <row r="71" spans="2:10" ht="17.25" thickBot="1" x14ac:dyDescent="0.3">
      <c r="B71" s="16"/>
      <c r="D71" s="51" t="s">
        <v>173</v>
      </c>
      <c r="E71" s="52" t="s">
        <v>1237</v>
      </c>
      <c r="F71" s="53">
        <v>3</v>
      </c>
      <c r="G71" s="53">
        <v>21</v>
      </c>
      <c r="H71" s="55">
        <v>8354.9500000000007</v>
      </c>
      <c r="I71" s="66">
        <v>180</v>
      </c>
      <c r="J71" s="65"/>
    </row>
    <row r="72" spans="2:10" ht="17.25" thickBot="1" x14ac:dyDescent="0.3">
      <c r="B72" s="16"/>
      <c r="D72" s="51" t="s">
        <v>870</v>
      </c>
      <c r="E72" s="52" t="s">
        <v>1255</v>
      </c>
      <c r="F72" s="53">
        <v>2</v>
      </c>
      <c r="G72" s="53">
        <v>4</v>
      </c>
      <c r="H72" s="55">
        <v>32931.14</v>
      </c>
      <c r="I72" s="66">
        <v>1281</v>
      </c>
      <c r="J72" s="74">
        <v>28185.55</v>
      </c>
    </row>
    <row r="73" spans="2:10" ht="17.25" thickBot="1" x14ac:dyDescent="0.3">
      <c r="B73" s="16"/>
      <c r="D73" s="51" t="s">
        <v>175</v>
      </c>
      <c r="E73" s="52" t="s">
        <v>1252</v>
      </c>
      <c r="F73" s="53">
        <v>1</v>
      </c>
      <c r="G73" s="53">
        <v>8</v>
      </c>
      <c r="H73" s="55">
        <v>20577.32</v>
      </c>
      <c r="I73" s="66">
        <v>1282</v>
      </c>
      <c r="J73" s="75">
        <v>0</v>
      </c>
    </row>
    <row r="74" spans="2:10" ht="17.25" thickBot="1" x14ac:dyDescent="0.3">
      <c r="B74" s="16"/>
      <c r="D74" s="51" t="s">
        <v>176</v>
      </c>
      <c r="E74" s="52" t="s">
        <v>1235</v>
      </c>
      <c r="F74" s="53">
        <v>4</v>
      </c>
      <c r="G74" s="53">
        <v>15</v>
      </c>
      <c r="H74" s="55">
        <v>3751.82</v>
      </c>
      <c r="I74" s="66">
        <v>1120</v>
      </c>
      <c r="J74" s="74">
        <v>6004.95</v>
      </c>
    </row>
    <row r="75" spans="2:10" ht="17.25" thickBot="1" x14ac:dyDescent="0.3">
      <c r="B75" s="16"/>
      <c r="D75" s="50" t="s">
        <v>177</v>
      </c>
      <c r="E75" s="60" t="s">
        <v>1254</v>
      </c>
      <c r="F75" s="61">
        <v>3</v>
      </c>
      <c r="G75" s="61">
        <v>17</v>
      </c>
      <c r="H75" s="57"/>
      <c r="I75" s="66"/>
      <c r="J75" s="65"/>
    </row>
    <row r="76" spans="2:10" ht="33.75" thickBot="1" x14ac:dyDescent="0.3">
      <c r="B76" s="16"/>
      <c r="D76" s="62" t="s">
        <v>1258</v>
      </c>
      <c r="E76" s="60" t="s">
        <v>1257</v>
      </c>
      <c r="F76" s="61">
        <v>1</v>
      </c>
      <c r="G76" s="63">
        <v>2</v>
      </c>
      <c r="H76" s="59"/>
      <c r="I76" s="67"/>
      <c r="J76" s="65"/>
    </row>
    <row r="77" spans="2:10" ht="17.25" thickBot="1" x14ac:dyDescent="0.3">
      <c r="B77" s="16"/>
      <c r="D77" s="51" t="s">
        <v>871</v>
      </c>
      <c r="E77" s="52" t="s">
        <v>1237</v>
      </c>
      <c r="F77" s="53">
        <v>3</v>
      </c>
      <c r="G77" s="53">
        <v>21</v>
      </c>
      <c r="H77" s="55">
        <v>2928.29</v>
      </c>
      <c r="I77" s="66">
        <v>1121</v>
      </c>
      <c r="J77" s="65"/>
    </row>
    <row r="78" spans="2:10" ht="33.75" thickBot="1" x14ac:dyDescent="0.3">
      <c r="B78" s="16"/>
      <c r="D78" s="51" t="s">
        <v>872</v>
      </c>
      <c r="E78" s="52" t="s">
        <v>1237</v>
      </c>
      <c r="F78" s="53">
        <v>3</v>
      </c>
      <c r="G78" s="53">
        <v>21</v>
      </c>
      <c r="H78" s="55">
        <v>1725.13</v>
      </c>
      <c r="I78" s="66">
        <v>1122</v>
      </c>
      <c r="J78" s="74">
        <v>1858.62</v>
      </c>
    </row>
    <row r="79" spans="2:10" ht="17.25" thickBot="1" x14ac:dyDescent="0.3">
      <c r="B79" s="16"/>
      <c r="D79" s="51" t="s">
        <v>181</v>
      </c>
      <c r="E79" s="52" t="s">
        <v>1247</v>
      </c>
      <c r="F79" s="53">
        <v>1</v>
      </c>
      <c r="G79" s="53">
        <v>6</v>
      </c>
      <c r="H79" s="55">
        <v>11742.6</v>
      </c>
      <c r="I79" s="66">
        <v>1426</v>
      </c>
      <c r="J79" s="75">
        <v>0</v>
      </c>
    </row>
    <row r="80" spans="2:10" ht="17.25" thickBot="1" x14ac:dyDescent="0.3">
      <c r="B80" s="16"/>
      <c r="D80" s="51" t="s">
        <v>182</v>
      </c>
      <c r="E80" s="52" t="s">
        <v>1255</v>
      </c>
      <c r="F80" s="53">
        <v>2</v>
      </c>
      <c r="G80" s="53">
        <v>4</v>
      </c>
      <c r="H80" s="57">
        <v>892.43</v>
      </c>
      <c r="I80" s="66">
        <v>441</v>
      </c>
      <c r="J80" s="65"/>
    </row>
    <row r="81" spans="2:10" ht="17.25" thickBot="1" x14ac:dyDescent="0.3">
      <c r="B81" s="16"/>
      <c r="D81" s="51" t="s">
        <v>873</v>
      </c>
      <c r="E81" s="52" t="s">
        <v>1244</v>
      </c>
      <c r="F81" s="53">
        <v>4</v>
      </c>
      <c r="G81" s="54">
        <v>15</v>
      </c>
      <c r="H81" s="58"/>
      <c r="I81" s="67"/>
      <c r="J81" s="65"/>
    </row>
    <row r="82" spans="2:10" ht="17.25" thickBot="1" x14ac:dyDescent="0.3">
      <c r="B82" s="16"/>
      <c r="D82" s="51" t="s">
        <v>184</v>
      </c>
      <c r="E82" s="52" t="s">
        <v>1234</v>
      </c>
      <c r="F82" s="53">
        <v>2</v>
      </c>
      <c r="G82" s="54">
        <v>5</v>
      </c>
      <c r="H82" s="55">
        <v>19569.919999999998</v>
      </c>
      <c r="I82" s="66">
        <v>54</v>
      </c>
      <c r="J82" s="65"/>
    </row>
    <row r="83" spans="2:10" ht="17.25" thickBot="1" x14ac:dyDescent="0.3">
      <c r="B83" s="16"/>
      <c r="D83" s="51" t="s">
        <v>185</v>
      </c>
      <c r="E83" s="52" t="s">
        <v>1234</v>
      </c>
      <c r="F83" s="53">
        <v>2</v>
      </c>
      <c r="G83" s="54">
        <v>12</v>
      </c>
      <c r="H83" s="55">
        <v>27621.75</v>
      </c>
      <c r="I83" s="66">
        <v>58</v>
      </c>
      <c r="J83" s="75">
        <v>0</v>
      </c>
    </row>
    <row r="84" spans="2:10" ht="17.25" thickBot="1" x14ac:dyDescent="0.3">
      <c r="B84" s="16"/>
      <c r="D84" s="51" t="s">
        <v>1259</v>
      </c>
      <c r="E84" s="52" t="s">
        <v>1260</v>
      </c>
      <c r="F84" s="56" t="s">
        <v>1246</v>
      </c>
      <c r="G84" s="54">
        <v>1</v>
      </c>
      <c r="H84" s="58"/>
      <c r="I84" s="67"/>
      <c r="J84" s="65"/>
    </row>
    <row r="85" spans="2:10" ht="17.25" thickBot="1" x14ac:dyDescent="0.3">
      <c r="B85" s="16"/>
      <c r="D85" s="51" t="s">
        <v>1261</v>
      </c>
      <c r="E85" s="52" t="s">
        <v>1260</v>
      </c>
      <c r="F85" s="56" t="s">
        <v>1246</v>
      </c>
      <c r="G85" s="54">
        <v>17</v>
      </c>
      <c r="H85" s="58"/>
      <c r="I85" s="67"/>
      <c r="J85" s="65"/>
    </row>
    <row r="86" spans="2:10" ht="17.25" thickBot="1" x14ac:dyDescent="0.3">
      <c r="B86" s="16"/>
      <c r="D86" s="51" t="s">
        <v>1262</v>
      </c>
      <c r="E86" s="52" t="s">
        <v>1260</v>
      </c>
      <c r="F86" s="56" t="s">
        <v>1246</v>
      </c>
      <c r="G86" s="54">
        <v>18</v>
      </c>
      <c r="H86" s="58"/>
      <c r="I86" s="67"/>
      <c r="J86" s="65"/>
    </row>
    <row r="87" spans="2:10" ht="17.25" thickBot="1" x14ac:dyDescent="0.3">
      <c r="B87" s="16"/>
      <c r="D87" s="51" t="s">
        <v>1263</v>
      </c>
      <c r="E87" s="52" t="s">
        <v>1260</v>
      </c>
      <c r="F87" s="56" t="s">
        <v>1246</v>
      </c>
      <c r="G87" s="54">
        <v>10</v>
      </c>
      <c r="H87" s="59"/>
      <c r="I87" s="67"/>
      <c r="J87" s="65"/>
    </row>
    <row r="88" spans="2:10" ht="33.75" thickBot="1" x14ac:dyDescent="0.3">
      <c r="B88" s="16"/>
      <c r="D88" s="51" t="s">
        <v>874</v>
      </c>
      <c r="E88" s="52" t="s">
        <v>1249</v>
      </c>
      <c r="F88" s="53">
        <v>4</v>
      </c>
      <c r="G88" s="53">
        <v>9</v>
      </c>
      <c r="H88" s="55">
        <v>48902.95</v>
      </c>
      <c r="I88" s="66">
        <v>1283</v>
      </c>
      <c r="J88" s="74">
        <v>33486.79</v>
      </c>
    </row>
    <row r="89" spans="2:10" ht="17.25" thickBot="1" x14ac:dyDescent="0.3">
      <c r="B89" s="16"/>
      <c r="D89" s="51" t="s">
        <v>188</v>
      </c>
      <c r="E89" s="52" t="s">
        <v>1238</v>
      </c>
      <c r="F89" s="53">
        <v>2</v>
      </c>
      <c r="G89" s="53">
        <v>14</v>
      </c>
      <c r="H89" s="55">
        <v>15728.41</v>
      </c>
      <c r="I89" s="66">
        <v>63</v>
      </c>
      <c r="J89" s="74">
        <v>11995.04</v>
      </c>
    </row>
    <row r="90" spans="2:10" ht="17.25" thickBot="1" x14ac:dyDescent="0.3">
      <c r="B90" s="16"/>
      <c r="D90" s="51" t="s">
        <v>189</v>
      </c>
      <c r="E90" s="52" t="s">
        <v>1249</v>
      </c>
      <c r="F90" s="53">
        <v>4</v>
      </c>
      <c r="G90" s="53">
        <v>3</v>
      </c>
      <c r="H90" s="55">
        <v>5108.63</v>
      </c>
      <c r="I90" s="66">
        <v>1860</v>
      </c>
      <c r="J90" s="74">
        <v>7164.24</v>
      </c>
    </row>
    <row r="91" spans="2:10" ht="17.25" thickBot="1" x14ac:dyDescent="0.3">
      <c r="B91" s="16"/>
      <c r="D91" s="51" t="s">
        <v>769</v>
      </c>
      <c r="E91" s="52" t="s">
        <v>1256</v>
      </c>
      <c r="F91" s="53">
        <v>3</v>
      </c>
      <c r="G91" s="53">
        <v>19</v>
      </c>
      <c r="H91" s="55">
        <v>3027.21</v>
      </c>
      <c r="I91" s="66">
        <v>1123</v>
      </c>
      <c r="J91" s="75">
        <v>355.7</v>
      </c>
    </row>
    <row r="92" spans="2:10" ht="17.25" thickBot="1" x14ac:dyDescent="0.3">
      <c r="B92" s="16"/>
      <c r="D92" s="51" t="s">
        <v>193</v>
      </c>
      <c r="E92" s="52" t="s">
        <v>1242</v>
      </c>
      <c r="F92" s="53">
        <v>3</v>
      </c>
      <c r="G92" s="53">
        <v>19</v>
      </c>
      <c r="H92" s="55">
        <v>47728.51</v>
      </c>
      <c r="I92" s="66">
        <v>1124</v>
      </c>
      <c r="J92" s="65"/>
    </row>
    <row r="93" spans="2:10" ht="17.25" thickBot="1" x14ac:dyDescent="0.3">
      <c r="B93" s="16"/>
      <c r="D93" s="51" t="s">
        <v>195</v>
      </c>
      <c r="E93" s="52" t="s">
        <v>1242</v>
      </c>
      <c r="F93" s="53">
        <v>3</v>
      </c>
      <c r="G93" s="53">
        <v>19</v>
      </c>
      <c r="H93" s="55">
        <v>5853.87</v>
      </c>
      <c r="I93" s="66">
        <v>1125</v>
      </c>
      <c r="J93" s="74">
        <v>5566.96</v>
      </c>
    </row>
    <row r="94" spans="2:10" ht="17.25" thickBot="1" x14ac:dyDescent="0.3">
      <c r="B94" s="16"/>
      <c r="D94" s="51" t="s">
        <v>197</v>
      </c>
      <c r="E94" s="52" t="s">
        <v>1243</v>
      </c>
      <c r="F94" s="53">
        <v>1</v>
      </c>
      <c r="G94" s="53">
        <v>8</v>
      </c>
      <c r="H94" s="55">
        <v>7618.24</v>
      </c>
      <c r="I94" s="66">
        <v>1427</v>
      </c>
      <c r="J94" s="74">
        <v>82902.38</v>
      </c>
    </row>
    <row r="95" spans="2:10" ht="33.75" thickBot="1" x14ac:dyDescent="0.3">
      <c r="B95" s="16"/>
      <c r="D95" s="51" t="s">
        <v>875</v>
      </c>
      <c r="E95" s="52" t="s">
        <v>1256</v>
      </c>
      <c r="F95" s="53">
        <v>3</v>
      </c>
      <c r="G95" s="53">
        <v>22</v>
      </c>
      <c r="H95" s="55">
        <v>5212.83</v>
      </c>
      <c r="I95" s="66">
        <v>1126</v>
      </c>
      <c r="J95" s="74">
        <v>11318.98</v>
      </c>
    </row>
    <row r="96" spans="2:10" ht="17.25" thickBot="1" x14ac:dyDescent="0.3">
      <c r="B96" s="16"/>
      <c r="D96" s="51" t="s">
        <v>201</v>
      </c>
      <c r="E96" s="52" t="s">
        <v>1247</v>
      </c>
      <c r="F96" s="53">
        <v>1</v>
      </c>
      <c r="G96" s="53">
        <v>2</v>
      </c>
      <c r="H96" s="55">
        <v>3150.81</v>
      </c>
      <c r="I96" s="66">
        <v>1035</v>
      </c>
      <c r="J96" s="65"/>
    </row>
    <row r="97" spans="2:10" ht="17.25" thickBot="1" x14ac:dyDescent="0.3">
      <c r="B97" s="16"/>
      <c r="D97" s="51" t="s">
        <v>202</v>
      </c>
      <c r="E97" s="52" t="s">
        <v>1241</v>
      </c>
      <c r="F97" s="53">
        <v>4</v>
      </c>
      <c r="G97" s="53">
        <v>10</v>
      </c>
      <c r="H97" s="55">
        <v>34466.550000000003</v>
      </c>
      <c r="I97" s="68">
        <v>1285</v>
      </c>
      <c r="J97" s="65"/>
    </row>
    <row r="98" spans="2:10" ht="17.25" thickBot="1" x14ac:dyDescent="0.3">
      <c r="B98" s="16"/>
      <c r="D98" s="51" t="s">
        <v>203</v>
      </c>
      <c r="E98" s="52" t="s">
        <v>1241</v>
      </c>
      <c r="F98" s="53">
        <v>4</v>
      </c>
      <c r="G98" s="53">
        <v>10</v>
      </c>
      <c r="H98" s="55">
        <v>31693.02</v>
      </c>
      <c r="I98" s="66">
        <v>1284</v>
      </c>
      <c r="J98" s="65"/>
    </row>
    <row r="99" spans="2:10" ht="17.25" thickBot="1" x14ac:dyDescent="0.3">
      <c r="B99" s="16"/>
      <c r="D99" s="51" t="s">
        <v>204</v>
      </c>
      <c r="E99" s="52" t="s">
        <v>1255</v>
      </c>
      <c r="F99" s="53">
        <v>2</v>
      </c>
      <c r="G99" s="53">
        <v>4</v>
      </c>
      <c r="H99" s="55">
        <v>6096.01</v>
      </c>
      <c r="I99" s="66">
        <v>66</v>
      </c>
      <c r="J99" s="74">
        <v>1139.02</v>
      </c>
    </row>
    <row r="100" spans="2:10" ht="17.25" thickBot="1" x14ac:dyDescent="0.3">
      <c r="B100" s="16"/>
      <c r="D100" s="51" t="s">
        <v>205</v>
      </c>
      <c r="E100" s="52" t="s">
        <v>1250</v>
      </c>
      <c r="F100" s="53">
        <v>1</v>
      </c>
      <c r="G100" s="53">
        <v>6</v>
      </c>
      <c r="H100" s="55">
        <v>1942.17</v>
      </c>
      <c r="I100" s="66">
        <v>1428</v>
      </c>
      <c r="J100" s="65"/>
    </row>
    <row r="101" spans="2:10" ht="33.75" thickBot="1" x14ac:dyDescent="0.3">
      <c r="B101" s="16"/>
      <c r="D101" s="51" t="s">
        <v>876</v>
      </c>
      <c r="E101" s="52" t="s">
        <v>1241</v>
      </c>
      <c r="F101" s="53">
        <v>4</v>
      </c>
      <c r="G101" s="53">
        <v>9</v>
      </c>
      <c r="H101" s="55">
        <v>11491.28</v>
      </c>
      <c r="I101" s="66">
        <v>1286</v>
      </c>
      <c r="J101" s="74">
        <v>18951.55</v>
      </c>
    </row>
    <row r="102" spans="2:10" ht="33.75" thickBot="1" x14ac:dyDescent="0.3">
      <c r="B102" s="16"/>
      <c r="D102" s="51" t="s">
        <v>877</v>
      </c>
      <c r="E102" s="52" t="s">
        <v>1251</v>
      </c>
      <c r="F102" s="53">
        <v>3</v>
      </c>
      <c r="G102" s="53">
        <v>17</v>
      </c>
      <c r="H102" s="55">
        <v>18652.52</v>
      </c>
      <c r="I102" s="66">
        <v>1127</v>
      </c>
      <c r="J102" s="65"/>
    </row>
    <row r="103" spans="2:10" ht="33.75" thickBot="1" x14ac:dyDescent="0.3">
      <c r="B103" s="16"/>
      <c r="D103" s="51" t="s">
        <v>878</v>
      </c>
      <c r="E103" s="52" t="s">
        <v>1234</v>
      </c>
      <c r="F103" s="53">
        <v>2</v>
      </c>
      <c r="G103" s="53">
        <v>5</v>
      </c>
      <c r="H103" s="55">
        <v>7972.09</v>
      </c>
      <c r="I103" s="66">
        <v>70</v>
      </c>
      <c r="J103" s="65"/>
    </row>
    <row r="104" spans="2:10" ht="17.25" thickBot="1" x14ac:dyDescent="0.3">
      <c r="B104" s="16"/>
      <c r="D104" s="51" t="s">
        <v>879</v>
      </c>
      <c r="E104" s="52" t="s">
        <v>1256</v>
      </c>
      <c r="F104" s="53">
        <v>3</v>
      </c>
      <c r="G104" s="53">
        <v>22</v>
      </c>
      <c r="H104" s="55">
        <v>11751.93</v>
      </c>
      <c r="I104" s="66">
        <v>1128</v>
      </c>
      <c r="J104" s="74">
        <v>17338.8</v>
      </c>
    </row>
    <row r="105" spans="2:10" ht="17.25" thickBot="1" x14ac:dyDescent="0.3">
      <c r="B105" s="16"/>
      <c r="D105" s="51" t="s">
        <v>880</v>
      </c>
      <c r="E105" s="52" t="s">
        <v>1239</v>
      </c>
      <c r="F105" s="53">
        <v>3</v>
      </c>
      <c r="G105" s="53">
        <v>21</v>
      </c>
      <c r="H105" s="55">
        <v>2910.56</v>
      </c>
      <c r="I105" s="66">
        <v>1129</v>
      </c>
      <c r="J105" s="74">
        <v>1760.28</v>
      </c>
    </row>
    <row r="106" spans="2:10" ht="17.25" thickBot="1" x14ac:dyDescent="0.3">
      <c r="B106" s="16"/>
      <c r="D106" s="51" t="s">
        <v>212</v>
      </c>
      <c r="E106" s="52" t="s">
        <v>1253</v>
      </c>
      <c r="F106" s="53">
        <v>2</v>
      </c>
      <c r="G106" s="53">
        <v>13</v>
      </c>
      <c r="H106" s="55">
        <v>3135.9</v>
      </c>
      <c r="I106" s="66">
        <v>273</v>
      </c>
      <c r="J106" s="65"/>
    </row>
    <row r="107" spans="2:10" ht="17.25" thickBot="1" x14ac:dyDescent="0.3">
      <c r="B107" s="16"/>
      <c r="D107" s="51" t="s">
        <v>881</v>
      </c>
      <c r="E107" s="52" t="s">
        <v>1264</v>
      </c>
      <c r="F107" s="53">
        <v>4</v>
      </c>
      <c r="G107" s="53">
        <v>15</v>
      </c>
      <c r="H107" s="55">
        <v>31890.6</v>
      </c>
      <c r="I107" s="66">
        <v>1004</v>
      </c>
      <c r="J107" s="65"/>
    </row>
    <row r="108" spans="2:10" ht="17.25" thickBot="1" x14ac:dyDescent="0.3">
      <c r="B108" s="16"/>
      <c r="D108" s="51" t="s">
        <v>770</v>
      </c>
      <c r="E108" s="52" t="s">
        <v>1253</v>
      </c>
      <c r="F108" s="53">
        <v>2</v>
      </c>
      <c r="G108" s="53">
        <v>20</v>
      </c>
      <c r="H108" s="55">
        <v>5167.3500000000004</v>
      </c>
      <c r="I108" s="66">
        <v>1130</v>
      </c>
      <c r="J108" s="65"/>
    </row>
    <row r="109" spans="2:10" ht="17.25" thickBot="1" x14ac:dyDescent="0.3">
      <c r="B109" s="16"/>
      <c r="D109" s="51" t="s">
        <v>215</v>
      </c>
      <c r="E109" s="52" t="s">
        <v>1242</v>
      </c>
      <c r="F109" s="53">
        <v>3</v>
      </c>
      <c r="G109" s="53">
        <v>22</v>
      </c>
      <c r="H109" s="55">
        <v>1543.02</v>
      </c>
      <c r="I109" s="66">
        <v>1131</v>
      </c>
      <c r="J109" s="74">
        <v>13887.79</v>
      </c>
    </row>
    <row r="110" spans="2:10" ht="17.25" thickBot="1" x14ac:dyDescent="0.3">
      <c r="B110" s="16"/>
      <c r="D110" s="51" t="s">
        <v>216</v>
      </c>
      <c r="E110" s="52" t="s">
        <v>1239</v>
      </c>
      <c r="F110" s="53">
        <v>3</v>
      </c>
      <c r="G110" s="53">
        <v>18</v>
      </c>
      <c r="H110" s="55">
        <v>4093</v>
      </c>
      <c r="I110" s="66">
        <v>1132</v>
      </c>
      <c r="J110" s="74">
        <v>4341.1400000000003</v>
      </c>
    </row>
    <row r="111" spans="2:10" ht="17.25" thickBot="1" x14ac:dyDescent="0.3">
      <c r="B111" s="16"/>
      <c r="D111" s="51" t="s">
        <v>882</v>
      </c>
      <c r="E111" s="52" t="s">
        <v>1241</v>
      </c>
      <c r="F111" s="53">
        <v>4</v>
      </c>
      <c r="G111" s="53">
        <v>10</v>
      </c>
      <c r="H111" s="55">
        <v>11510.52</v>
      </c>
      <c r="I111" s="66">
        <v>1287</v>
      </c>
      <c r="J111" s="74">
        <v>17666.25</v>
      </c>
    </row>
    <row r="112" spans="2:10" ht="17.25" thickBot="1" x14ac:dyDescent="0.3">
      <c r="B112" s="16"/>
      <c r="D112" s="51" t="s">
        <v>218</v>
      </c>
      <c r="E112" s="52" t="s">
        <v>1251</v>
      </c>
      <c r="F112" s="53">
        <v>3</v>
      </c>
      <c r="G112" s="53">
        <v>19</v>
      </c>
      <c r="H112" s="55">
        <v>3165.64</v>
      </c>
      <c r="I112" s="66">
        <v>1133</v>
      </c>
      <c r="J112" s="74">
        <v>1489.69</v>
      </c>
    </row>
    <row r="113" spans="2:10" ht="17.25" thickBot="1" x14ac:dyDescent="0.3">
      <c r="B113" s="16"/>
      <c r="D113" s="51" t="s">
        <v>219</v>
      </c>
      <c r="E113" s="52" t="s">
        <v>1234</v>
      </c>
      <c r="F113" s="53">
        <v>2</v>
      </c>
      <c r="G113" s="53">
        <v>12</v>
      </c>
      <c r="H113" s="55">
        <v>7092.98</v>
      </c>
      <c r="I113" s="66">
        <v>74</v>
      </c>
      <c r="J113" s="74">
        <v>69724.78</v>
      </c>
    </row>
    <row r="114" spans="2:10" ht="17.25" thickBot="1" x14ac:dyDescent="0.3">
      <c r="B114" s="16"/>
      <c r="D114" s="51" t="s">
        <v>221</v>
      </c>
      <c r="E114" s="52" t="s">
        <v>1245</v>
      </c>
      <c r="F114" s="56" t="s">
        <v>1246</v>
      </c>
      <c r="G114" s="54">
        <v>9</v>
      </c>
      <c r="H114" s="59"/>
      <c r="I114" s="67"/>
      <c r="J114" s="65"/>
    </row>
    <row r="115" spans="2:10" ht="33.75" thickBot="1" x14ac:dyDescent="0.3">
      <c r="B115" s="16"/>
      <c r="D115" s="51" t="s">
        <v>883</v>
      </c>
      <c r="E115" s="52" t="s">
        <v>1241</v>
      </c>
      <c r="F115" s="53">
        <v>4</v>
      </c>
      <c r="G115" s="53">
        <v>9</v>
      </c>
      <c r="H115" s="55">
        <v>3480.87</v>
      </c>
      <c r="I115" s="66">
        <v>1290</v>
      </c>
      <c r="J115" s="65"/>
    </row>
    <row r="116" spans="2:10" ht="17.25" thickBot="1" x14ac:dyDescent="0.3">
      <c r="B116" s="16"/>
      <c r="D116" s="51" t="s">
        <v>223</v>
      </c>
      <c r="E116" s="52" t="s">
        <v>1257</v>
      </c>
      <c r="F116" s="53">
        <v>1</v>
      </c>
      <c r="G116" s="53">
        <v>1</v>
      </c>
      <c r="H116" s="57">
        <v>392.5</v>
      </c>
      <c r="I116" s="66">
        <v>1036</v>
      </c>
      <c r="J116" s="65"/>
    </row>
    <row r="117" spans="2:10" ht="17.25" thickBot="1" x14ac:dyDescent="0.3">
      <c r="B117" s="16"/>
      <c r="D117" s="51" t="s">
        <v>224</v>
      </c>
      <c r="E117" s="52" t="s">
        <v>1254</v>
      </c>
      <c r="F117" s="53">
        <v>3</v>
      </c>
      <c r="G117" s="53">
        <v>18</v>
      </c>
      <c r="H117" s="55">
        <v>8134.44</v>
      </c>
      <c r="I117" s="66">
        <v>1134</v>
      </c>
      <c r="J117" s="74">
        <v>2544.04</v>
      </c>
    </row>
    <row r="118" spans="2:10" ht="17.25" thickBot="1" x14ac:dyDescent="0.3">
      <c r="B118" s="16"/>
      <c r="D118" s="51" t="s">
        <v>225</v>
      </c>
      <c r="E118" s="52" t="s">
        <v>1248</v>
      </c>
      <c r="F118" s="53">
        <v>2</v>
      </c>
      <c r="G118" s="53">
        <v>12</v>
      </c>
      <c r="H118" s="55">
        <v>11614.38</v>
      </c>
      <c r="I118" s="66">
        <v>241</v>
      </c>
      <c r="J118" s="74">
        <v>20572.080000000002</v>
      </c>
    </row>
    <row r="119" spans="2:10" ht="17.25" thickBot="1" x14ac:dyDescent="0.3">
      <c r="B119" s="16"/>
      <c r="D119" s="51" t="s">
        <v>226</v>
      </c>
      <c r="E119" s="52" t="s">
        <v>1254</v>
      </c>
      <c r="F119" s="53">
        <v>3</v>
      </c>
      <c r="G119" s="53">
        <v>18</v>
      </c>
      <c r="H119" s="55">
        <v>3188.07</v>
      </c>
      <c r="I119" s="66">
        <v>1135</v>
      </c>
      <c r="J119" s="75">
        <v>0</v>
      </c>
    </row>
    <row r="120" spans="2:10" ht="17.25" thickBot="1" x14ac:dyDescent="0.3">
      <c r="B120" s="16"/>
      <c r="D120" s="51" t="s">
        <v>227</v>
      </c>
      <c r="E120" s="52" t="s">
        <v>1234</v>
      </c>
      <c r="F120" s="53">
        <v>2</v>
      </c>
      <c r="G120" s="53">
        <v>13</v>
      </c>
      <c r="H120" s="55">
        <v>10445.06</v>
      </c>
      <c r="I120" s="66">
        <v>188</v>
      </c>
      <c r="J120" s="75">
        <v>0</v>
      </c>
    </row>
    <row r="121" spans="2:10" ht="17.25" thickBot="1" x14ac:dyDescent="0.3">
      <c r="B121" s="16"/>
      <c r="D121" s="51" t="s">
        <v>884</v>
      </c>
      <c r="E121" s="52" t="s">
        <v>1241</v>
      </c>
      <c r="F121" s="53">
        <v>4</v>
      </c>
      <c r="G121" s="53">
        <v>10</v>
      </c>
      <c r="H121" s="55">
        <v>16811.169999999998</v>
      </c>
      <c r="I121" s="66">
        <v>1291</v>
      </c>
      <c r="J121" s="74">
        <v>10464.94</v>
      </c>
    </row>
    <row r="122" spans="2:10" ht="17.25" thickBot="1" x14ac:dyDescent="0.3">
      <c r="B122" s="16"/>
      <c r="D122" s="51" t="s">
        <v>229</v>
      </c>
      <c r="E122" s="52" t="s">
        <v>1245</v>
      </c>
      <c r="F122" s="56" t="s">
        <v>1246</v>
      </c>
      <c r="G122" s="53">
        <v>9</v>
      </c>
      <c r="H122" s="57">
        <v>25.19</v>
      </c>
      <c r="I122" s="66">
        <v>1293</v>
      </c>
      <c r="J122" s="65"/>
    </row>
    <row r="123" spans="2:10" ht="17.25" thickBot="1" x14ac:dyDescent="0.3">
      <c r="B123" s="16"/>
      <c r="D123" s="51" t="s">
        <v>885</v>
      </c>
      <c r="E123" s="52" t="s">
        <v>1250</v>
      </c>
      <c r="F123" s="53">
        <v>1</v>
      </c>
      <c r="G123" s="53">
        <v>6</v>
      </c>
      <c r="H123" s="55">
        <v>1451.05</v>
      </c>
      <c r="I123" s="66">
        <v>1429</v>
      </c>
      <c r="J123" s="65"/>
    </row>
    <row r="124" spans="2:10" ht="17.25" thickBot="1" x14ac:dyDescent="0.3">
      <c r="B124" s="16"/>
      <c r="D124" s="51" t="s">
        <v>771</v>
      </c>
      <c r="E124" s="52" t="s">
        <v>1242</v>
      </c>
      <c r="F124" s="53">
        <v>3</v>
      </c>
      <c r="G124" s="53">
        <v>19</v>
      </c>
      <c r="H124" s="55">
        <v>9127.34</v>
      </c>
      <c r="I124" s="66">
        <v>1136</v>
      </c>
      <c r="J124" s="65"/>
    </row>
    <row r="125" spans="2:10" ht="17.25" thickBot="1" x14ac:dyDescent="0.3">
      <c r="B125" s="16"/>
      <c r="D125" s="51" t="s">
        <v>886</v>
      </c>
      <c r="E125" s="52" t="s">
        <v>1239</v>
      </c>
      <c r="F125" s="53">
        <v>3</v>
      </c>
      <c r="G125" s="53">
        <v>18</v>
      </c>
      <c r="H125" s="55">
        <v>29487.53</v>
      </c>
      <c r="I125" s="66">
        <v>1137</v>
      </c>
      <c r="J125" s="74">
        <v>3437.53</v>
      </c>
    </row>
    <row r="126" spans="2:10" ht="17.25" thickBot="1" x14ac:dyDescent="0.3">
      <c r="B126" s="16"/>
      <c r="D126" s="51" t="s">
        <v>233</v>
      </c>
      <c r="E126" s="52" t="s">
        <v>1264</v>
      </c>
      <c r="F126" s="53">
        <v>4</v>
      </c>
      <c r="G126" s="53">
        <v>15</v>
      </c>
      <c r="H126" s="55">
        <v>10072.52</v>
      </c>
      <c r="I126" s="66">
        <v>1005</v>
      </c>
      <c r="J126" s="65"/>
    </row>
    <row r="127" spans="2:10" ht="17.25" thickBot="1" x14ac:dyDescent="0.3">
      <c r="B127" s="16"/>
      <c r="D127" s="51" t="s">
        <v>887</v>
      </c>
      <c r="E127" s="52" t="s">
        <v>1252</v>
      </c>
      <c r="F127" s="53">
        <v>1</v>
      </c>
      <c r="G127" s="53">
        <v>8</v>
      </c>
      <c r="H127" s="55">
        <v>2620.4699999999998</v>
      </c>
      <c r="I127" s="66">
        <v>1294</v>
      </c>
      <c r="J127" s="74">
        <v>40015.75</v>
      </c>
    </row>
    <row r="128" spans="2:10" ht="17.25" thickBot="1" x14ac:dyDescent="0.3">
      <c r="B128" s="16"/>
      <c r="D128" s="51" t="s">
        <v>235</v>
      </c>
      <c r="E128" s="52" t="s">
        <v>1254</v>
      </c>
      <c r="F128" s="53">
        <v>3</v>
      </c>
      <c r="G128" s="53">
        <v>18</v>
      </c>
      <c r="H128" s="55">
        <v>3516.53</v>
      </c>
      <c r="I128" s="66">
        <v>1138</v>
      </c>
      <c r="J128" s="74">
        <v>23975.29</v>
      </c>
    </row>
    <row r="129" spans="2:10" ht="17.25" thickBot="1" x14ac:dyDescent="0.3">
      <c r="B129" s="16"/>
      <c r="D129" s="51" t="s">
        <v>888</v>
      </c>
      <c r="E129" s="52" t="s">
        <v>1264</v>
      </c>
      <c r="F129" s="53">
        <v>4</v>
      </c>
      <c r="G129" s="53">
        <v>16</v>
      </c>
      <c r="H129" s="55">
        <v>7871.93</v>
      </c>
      <c r="I129" s="66">
        <v>1006</v>
      </c>
      <c r="J129" s="65"/>
    </row>
    <row r="130" spans="2:10" ht="17.25" thickBot="1" x14ac:dyDescent="0.3">
      <c r="B130" s="16"/>
      <c r="D130" s="51" t="s">
        <v>237</v>
      </c>
      <c r="E130" s="52" t="s">
        <v>1234</v>
      </c>
      <c r="F130" s="53">
        <v>2</v>
      </c>
      <c r="G130" s="53">
        <v>13</v>
      </c>
      <c r="H130" s="55">
        <v>18731.11</v>
      </c>
      <c r="I130" s="66">
        <v>80</v>
      </c>
      <c r="J130" s="74">
        <v>8411.23</v>
      </c>
    </row>
    <row r="131" spans="2:10" ht="17.25" thickBot="1" x14ac:dyDescent="0.3">
      <c r="B131" s="16"/>
      <c r="D131" s="51" t="s">
        <v>238</v>
      </c>
      <c r="E131" s="52" t="s">
        <v>1236</v>
      </c>
      <c r="F131" s="53">
        <v>2</v>
      </c>
      <c r="G131" s="53">
        <v>13</v>
      </c>
      <c r="H131" s="55">
        <v>6552.45</v>
      </c>
      <c r="I131" s="66">
        <v>81</v>
      </c>
      <c r="J131" s="75"/>
    </row>
    <row r="132" spans="2:10" ht="17.25" thickBot="1" x14ac:dyDescent="0.3">
      <c r="B132" s="16"/>
      <c r="D132" s="51" t="s">
        <v>239</v>
      </c>
      <c r="E132" s="52" t="s">
        <v>1248</v>
      </c>
      <c r="F132" s="53">
        <v>2</v>
      </c>
      <c r="G132" s="53">
        <v>12</v>
      </c>
      <c r="H132" s="55">
        <v>65540.97</v>
      </c>
      <c r="I132" s="66">
        <v>210</v>
      </c>
      <c r="J132" s="74">
        <v>5159.7700000000004</v>
      </c>
    </row>
    <row r="133" spans="2:10" ht="17.25" thickBot="1" x14ac:dyDescent="0.3">
      <c r="B133" s="16"/>
      <c r="D133" s="51" t="s">
        <v>240</v>
      </c>
      <c r="E133" s="52" t="s">
        <v>1264</v>
      </c>
      <c r="F133" s="53">
        <v>4</v>
      </c>
      <c r="G133" s="53">
        <v>16</v>
      </c>
      <c r="H133" s="55">
        <v>22773.94</v>
      </c>
      <c r="I133" s="66">
        <v>1007</v>
      </c>
      <c r="J133" s="65"/>
    </row>
    <row r="134" spans="2:10" ht="17.25" thickBot="1" x14ac:dyDescent="0.3">
      <c r="B134" s="16"/>
      <c r="D134" s="51" t="s">
        <v>241</v>
      </c>
      <c r="E134" s="52" t="s">
        <v>1244</v>
      </c>
      <c r="F134" s="53">
        <v>4</v>
      </c>
      <c r="G134" s="53">
        <v>10</v>
      </c>
      <c r="H134" s="55">
        <v>3056.5</v>
      </c>
      <c r="I134" s="66">
        <v>3421</v>
      </c>
      <c r="J134" s="74">
        <v>3985.73</v>
      </c>
    </row>
    <row r="135" spans="2:10" ht="17.25" thickBot="1" x14ac:dyDescent="0.3">
      <c r="B135" s="16"/>
      <c r="D135" s="51" t="s">
        <v>242</v>
      </c>
      <c r="E135" s="52" t="s">
        <v>1236</v>
      </c>
      <c r="F135" s="53">
        <v>2</v>
      </c>
      <c r="G135" s="53"/>
      <c r="H135" s="55">
        <v>3623.61</v>
      </c>
      <c r="I135" s="66">
        <v>85</v>
      </c>
      <c r="J135" s="65"/>
    </row>
    <row r="136" spans="2:10" ht="33.75" thickBot="1" x14ac:dyDescent="0.3">
      <c r="B136" s="16"/>
      <c r="D136" s="51" t="s">
        <v>889</v>
      </c>
      <c r="E136" s="52" t="s">
        <v>1264</v>
      </c>
      <c r="F136" s="53">
        <v>4</v>
      </c>
      <c r="G136" s="53">
        <v>15</v>
      </c>
      <c r="H136" s="55">
        <v>90704.11</v>
      </c>
      <c r="I136" s="66">
        <v>1295</v>
      </c>
      <c r="J136" s="65"/>
    </row>
    <row r="137" spans="2:10" ht="17.25" thickBot="1" x14ac:dyDescent="0.3">
      <c r="B137" s="16"/>
      <c r="D137" s="51" t="s">
        <v>244</v>
      </c>
      <c r="E137" s="52" t="s">
        <v>1254</v>
      </c>
      <c r="F137" s="53">
        <v>3</v>
      </c>
      <c r="G137" s="53">
        <v>18</v>
      </c>
      <c r="H137" s="55">
        <v>2027.21</v>
      </c>
      <c r="I137" s="66">
        <v>1139</v>
      </c>
      <c r="J137" s="74">
        <v>2837.71</v>
      </c>
    </row>
    <row r="138" spans="2:10" ht="33.75" thickBot="1" x14ac:dyDescent="0.3">
      <c r="B138" s="16"/>
      <c r="D138" s="51" t="s">
        <v>890</v>
      </c>
      <c r="E138" s="52" t="s">
        <v>1251</v>
      </c>
      <c r="F138" s="53">
        <v>3</v>
      </c>
      <c r="G138" s="54">
        <v>17</v>
      </c>
      <c r="H138" s="55">
        <v>15187.19</v>
      </c>
      <c r="I138" s="66">
        <v>1140</v>
      </c>
      <c r="J138" s="65"/>
    </row>
    <row r="139" spans="2:10" ht="17.25" thickBot="1" x14ac:dyDescent="0.3">
      <c r="B139" s="16"/>
      <c r="D139" s="51" t="s">
        <v>246</v>
      </c>
      <c r="E139" s="52" t="s">
        <v>1265</v>
      </c>
      <c r="F139" s="53">
        <v>4</v>
      </c>
      <c r="G139" s="53">
        <v>3</v>
      </c>
      <c r="H139" s="55">
        <v>3851.16</v>
      </c>
      <c r="I139" s="66">
        <v>1037</v>
      </c>
      <c r="J139" s="74">
        <v>2421.79</v>
      </c>
    </row>
    <row r="140" spans="2:10" ht="17.25" thickBot="1" x14ac:dyDescent="0.3">
      <c r="B140" s="16"/>
      <c r="D140" s="51" t="s">
        <v>247</v>
      </c>
      <c r="E140" s="52" t="s">
        <v>1238</v>
      </c>
      <c r="F140" s="53">
        <v>2</v>
      </c>
      <c r="G140" s="53">
        <v>20</v>
      </c>
      <c r="H140" s="55">
        <v>10542.35</v>
      </c>
      <c r="I140" s="66">
        <v>1141</v>
      </c>
      <c r="J140" s="65"/>
    </row>
    <row r="141" spans="2:10" ht="17.25" thickBot="1" x14ac:dyDescent="0.3">
      <c r="B141" s="16"/>
      <c r="D141" s="51" t="s">
        <v>891</v>
      </c>
      <c r="E141" s="52" t="s">
        <v>1250</v>
      </c>
      <c r="F141" s="53">
        <v>1</v>
      </c>
      <c r="G141" s="53">
        <v>8</v>
      </c>
      <c r="H141" s="55">
        <v>3061.43</v>
      </c>
      <c r="I141" s="66">
        <v>1296</v>
      </c>
      <c r="J141" s="74">
        <v>36096.68</v>
      </c>
    </row>
    <row r="142" spans="2:10" ht="17.25" thickBot="1" x14ac:dyDescent="0.3">
      <c r="B142" s="16"/>
      <c r="D142" s="51" t="s">
        <v>249</v>
      </c>
      <c r="E142" s="52" t="s">
        <v>1236</v>
      </c>
      <c r="F142" s="53">
        <v>2</v>
      </c>
      <c r="G142" s="53">
        <v>4</v>
      </c>
      <c r="H142" s="57">
        <v>481.14</v>
      </c>
      <c r="I142" s="66">
        <v>90</v>
      </c>
      <c r="J142" s="65"/>
    </row>
    <row r="143" spans="2:10" ht="33.75" thickBot="1" x14ac:dyDescent="0.3">
      <c r="B143" s="16"/>
      <c r="D143" s="51" t="s">
        <v>892</v>
      </c>
      <c r="E143" s="52" t="s">
        <v>1252</v>
      </c>
      <c r="F143" s="53">
        <v>1</v>
      </c>
      <c r="G143" s="53">
        <v>8</v>
      </c>
      <c r="H143" s="55">
        <v>39360.67</v>
      </c>
      <c r="I143" s="66">
        <v>1297</v>
      </c>
      <c r="J143" s="74">
        <v>26466.17</v>
      </c>
    </row>
    <row r="144" spans="2:10" ht="33.75" thickBot="1" x14ac:dyDescent="0.3">
      <c r="B144" s="16"/>
      <c r="D144" s="51" t="s">
        <v>251</v>
      </c>
      <c r="E144" s="52" t="s">
        <v>1245</v>
      </c>
      <c r="F144" s="56" t="s">
        <v>1246</v>
      </c>
      <c r="G144" s="53">
        <v>21</v>
      </c>
      <c r="H144" s="55">
        <v>2801.92</v>
      </c>
      <c r="I144" s="66">
        <v>1102</v>
      </c>
      <c r="J144" s="65"/>
    </row>
    <row r="145" spans="2:10" ht="17.25" thickBot="1" x14ac:dyDescent="0.3">
      <c r="B145" s="16"/>
      <c r="D145" s="51" t="s">
        <v>893</v>
      </c>
      <c r="E145" s="52" t="s">
        <v>1241</v>
      </c>
      <c r="F145" s="53">
        <v>4</v>
      </c>
      <c r="G145" s="53">
        <v>10</v>
      </c>
      <c r="H145" s="55">
        <v>1055.9000000000001</v>
      </c>
      <c r="I145" s="66">
        <v>1298</v>
      </c>
      <c r="J145" s="74">
        <v>3530.1</v>
      </c>
    </row>
    <row r="146" spans="2:10" ht="17.25" thickBot="1" x14ac:dyDescent="0.3">
      <c r="B146" s="16"/>
      <c r="D146" s="51" t="s">
        <v>253</v>
      </c>
      <c r="E146" s="52" t="s">
        <v>1243</v>
      </c>
      <c r="F146" s="53">
        <v>1</v>
      </c>
      <c r="G146" s="53">
        <v>11</v>
      </c>
      <c r="H146" s="55">
        <v>11328.71</v>
      </c>
      <c r="I146" s="66">
        <v>173</v>
      </c>
      <c r="J146" s="74">
        <v>10248.549999999999</v>
      </c>
    </row>
    <row r="147" spans="2:10" ht="17.25" thickBot="1" x14ac:dyDescent="0.3">
      <c r="B147" s="16"/>
      <c r="D147" s="51" t="s">
        <v>254</v>
      </c>
      <c r="E147" s="52" t="s">
        <v>1250</v>
      </c>
      <c r="F147" s="53">
        <v>1</v>
      </c>
      <c r="G147" s="53">
        <v>6</v>
      </c>
      <c r="H147" s="55">
        <v>3817.12</v>
      </c>
      <c r="I147" s="66">
        <v>1431</v>
      </c>
      <c r="J147" s="74">
        <v>3382.56</v>
      </c>
    </row>
    <row r="148" spans="2:10" ht="17.25" thickBot="1" x14ac:dyDescent="0.3">
      <c r="B148" s="16"/>
      <c r="D148" s="51" t="s">
        <v>255</v>
      </c>
      <c r="E148" s="52" t="s">
        <v>1255</v>
      </c>
      <c r="F148" s="53">
        <v>2</v>
      </c>
      <c r="G148" s="53">
        <v>4</v>
      </c>
      <c r="H148" s="55">
        <v>14498.13</v>
      </c>
      <c r="I148" s="66">
        <v>91</v>
      </c>
      <c r="J148" s="65"/>
    </row>
    <row r="149" spans="2:10" ht="17.25" thickBot="1" x14ac:dyDescent="0.3">
      <c r="B149" s="16"/>
      <c r="D149" s="51" t="s">
        <v>894</v>
      </c>
      <c r="E149" s="52" t="s">
        <v>1241</v>
      </c>
      <c r="F149" s="53">
        <v>4</v>
      </c>
      <c r="G149" s="53">
        <v>9</v>
      </c>
      <c r="H149" s="55">
        <v>16675.150000000001</v>
      </c>
      <c r="I149" s="66">
        <v>1299</v>
      </c>
      <c r="J149" s="74">
        <v>6897.99</v>
      </c>
    </row>
    <row r="150" spans="2:10" ht="17.25" thickBot="1" x14ac:dyDescent="0.3">
      <c r="B150" s="16"/>
      <c r="D150" s="51" t="s">
        <v>895</v>
      </c>
      <c r="E150" s="52" t="s">
        <v>1264</v>
      </c>
      <c r="F150" s="53">
        <v>4</v>
      </c>
      <c r="G150" s="53">
        <v>15</v>
      </c>
      <c r="H150" s="55">
        <v>25961.759999999998</v>
      </c>
      <c r="I150" s="66">
        <v>1008</v>
      </c>
      <c r="J150" s="65"/>
    </row>
    <row r="151" spans="2:10" ht="17.25" thickBot="1" x14ac:dyDescent="0.3">
      <c r="B151" s="16"/>
      <c r="D151" s="51" t="s">
        <v>258</v>
      </c>
      <c r="E151" s="52" t="s">
        <v>1247</v>
      </c>
      <c r="F151" s="53">
        <v>1</v>
      </c>
      <c r="G151" s="53">
        <v>2</v>
      </c>
      <c r="H151" s="55">
        <v>13226.29</v>
      </c>
      <c r="I151" s="66">
        <v>1038</v>
      </c>
      <c r="J151" s="65"/>
    </row>
    <row r="152" spans="2:10" ht="17.25" thickBot="1" x14ac:dyDescent="0.3">
      <c r="B152" s="16"/>
      <c r="D152" s="51" t="s">
        <v>259</v>
      </c>
      <c r="E152" s="52" t="s">
        <v>1253</v>
      </c>
      <c r="F152" s="53">
        <v>2</v>
      </c>
      <c r="G152" s="53">
        <v>14</v>
      </c>
      <c r="H152" s="55">
        <v>25470.57</v>
      </c>
      <c r="I152" s="66">
        <v>415</v>
      </c>
      <c r="J152" s="65"/>
    </row>
    <row r="153" spans="2:10" ht="17.25" thickBot="1" x14ac:dyDescent="0.3">
      <c r="B153" s="16"/>
      <c r="D153" s="51" t="s">
        <v>260</v>
      </c>
      <c r="E153" s="52" t="s">
        <v>1253</v>
      </c>
      <c r="F153" s="53">
        <v>2</v>
      </c>
      <c r="G153" s="53">
        <v>14</v>
      </c>
      <c r="H153" s="55">
        <v>28336.86</v>
      </c>
      <c r="I153" s="66">
        <v>95</v>
      </c>
      <c r="J153" s="65"/>
    </row>
    <row r="154" spans="2:10" ht="17.25" thickBot="1" x14ac:dyDescent="0.3">
      <c r="B154" s="16"/>
      <c r="D154" s="51" t="s">
        <v>261</v>
      </c>
      <c r="E154" s="52" t="s">
        <v>1236</v>
      </c>
      <c r="F154" s="53">
        <v>2</v>
      </c>
      <c r="G154" s="53">
        <v>13</v>
      </c>
      <c r="H154" s="55">
        <v>11015.07</v>
      </c>
      <c r="I154" s="66">
        <v>314</v>
      </c>
      <c r="J154" s="65"/>
    </row>
    <row r="155" spans="2:10" ht="33.75" thickBot="1" x14ac:dyDescent="0.3">
      <c r="B155" s="16"/>
      <c r="D155" s="51" t="s">
        <v>896</v>
      </c>
      <c r="E155" s="52" t="s">
        <v>1253</v>
      </c>
      <c r="F155" s="53">
        <v>2</v>
      </c>
      <c r="G155" s="53">
        <v>14</v>
      </c>
      <c r="H155" s="55">
        <v>6403.8</v>
      </c>
      <c r="I155" s="66">
        <v>96</v>
      </c>
      <c r="J155" s="65"/>
    </row>
    <row r="156" spans="2:10" ht="17.25" thickBot="1" x14ac:dyDescent="0.3">
      <c r="B156" s="16"/>
      <c r="D156" s="51" t="s">
        <v>263</v>
      </c>
      <c r="E156" s="52" t="s">
        <v>1251</v>
      </c>
      <c r="F156" s="53">
        <v>3</v>
      </c>
      <c r="G156" s="53">
        <v>17</v>
      </c>
      <c r="H156" s="55">
        <v>2754.87</v>
      </c>
      <c r="I156" s="66">
        <v>1142</v>
      </c>
      <c r="J156" s="74">
        <v>3005.8</v>
      </c>
    </row>
    <row r="157" spans="2:10" ht="17.25" thickBot="1" x14ac:dyDescent="0.3">
      <c r="B157" s="16"/>
      <c r="D157" s="51" t="s">
        <v>264</v>
      </c>
      <c r="E157" s="52" t="s">
        <v>1239</v>
      </c>
      <c r="F157" s="53">
        <v>3</v>
      </c>
      <c r="G157" s="53">
        <v>17</v>
      </c>
      <c r="H157" s="55">
        <v>4593.54</v>
      </c>
      <c r="I157" s="66">
        <v>1143</v>
      </c>
      <c r="J157" s="75">
        <v>815.62</v>
      </c>
    </row>
    <row r="158" spans="2:10" ht="17.25" thickBot="1" x14ac:dyDescent="0.3">
      <c r="B158" s="16"/>
      <c r="D158" s="51" t="s">
        <v>800</v>
      </c>
      <c r="E158" s="52" t="s">
        <v>1241</v>
      </c>
      <c r="F158" s="53">
        <v>4</v>
      </c>
      <c r="G158" s="53">
        <v>9</v>
      </c>
      <c r="H158" s="55">
        <v>26854.49</v>
      </c>
      <c r="I158" s="66">
        <v>1300</v>
      </c>
      <c r="J158" s="74">
        <v>17081.02</v>
      </c>
    </row>
    <row r="159" spans="2:10" ht="17.25" thickBot="1" x14ac:dyDescent="0.3">
      <c r="B159" s="16"/>
      <c r="D159" s="51" t="s">
        <v>266</v>
      </c>
      <c r="E159" s="52" t="s">
        <v>1248</v>
      </c>
      <c r="F159" s="53">
        <v>2</v>
      </c>
      <c r="G159" s="53">
        <v>5</v>
      </c>
      <c r="H159" s="55">
        <v>5280.4</v>
      </c>
      <c r="I159" s="66">
        <v>94</v>
      </c>
      <c r="J159" s="74">
        <v>2042.34</v>
      </c>
    </row>
    <row r="160" spans="2:10" ht="17.25" thickBot="1" x14ac:dyDescent="0.3">
      <c r="B160" s="16"/>
      <c r="D160" s="51" t="s">
        <v>267</v>
      </c>
      <c r="E160" s="52" t="s">
        <v>1248</v>
      </c>
      <c r="F160" s="53">
        <v>2</v>
      </c>
      <c r="G160" s="53">
        <v>5</v>
      </c>
      <c r="H160" s="55">
        <v>11391.88</v>
      </c>
      <c r="I160" s="66">
        <v>420</v>
      </c>
      <c r="J160" s="65"/>
    </row>
    <row r="161" spans="2:10" ht="17.25" thickBot="1" x14ac:dyDescent="0.3">
      <c r="B161" s="16"/>
      <c r="D161" s="51" t="s">
        <v>897</v>
      </c>
      <c r="E161" s="52" t="s">
        <v>1244</v>
      </c>
      <c r="F161" s="53">
        <v>4</v>
      </c>
      <c r="G161" s="53">
        <v>9</v>
      </c>
      <c r="H161" s="55">
        <v>7245.95</v>
      </c>
      <c r="I161" s="66">
        <v>1301</v>
      </c>
      <c r="J161" s="74">
        <v>2661.79</v>
      </c>
    </row>
    <row r="162" spans="2:10" ht="33.75" thickBot="1" x14ac:dyDescent="0.3">
      <c r="B162" s="16"/>
      <c r="D162" s="51" t="s">
        <v>269</v>
      </c>
      <c r="E162" s="52" t="s">
        <v>1244</v>
      </c>
      <c r="F162" s="53">
        <v>4</v>
      </c>
      <c r="G162" s="53">
        <v>9</v>
      </c>
      <c r="H162" s="55">
        <v>9855.18</v>
      </c>
      <c r="I162" s="66">
        <v>4077</v>
      </c>
      <c r="J162" s="74">
        <v>1298.29</v>
      </c>
    </row>
    <row r="163" spans="2:10" ht="33.75" thickBot="1" x14ac:dyDescent="0.3">
      <c r="B163" s="16"/>
      <c r="D163" s="51" t="s">
        <v>774</v>
      </c>
      <c r="E163" s="52" t="s">
        <v>1237</v>
      </c>
      <c r="F163" s="53">
        <v>3</v>
      </c>
      <c r="G163" s="53">
        <v>21</v>
      </c>
      <c r="H163" s="55">
        <v>13282.59</v>
      </c>
      <c r="I163" s="66">
        <v>1144</v>
      </c>
      <c r="J163" s="65"/>
    </row>
    <row r="164" spans="2:10" ht="33.75" thickBot="1" x14ac:dyDescent="0.3">
      <c r="B164" s="16"/>
      <c r="D164" s="51" t="s">
        <v>271</v>
      </c>
      <c r="E164" s="52" t="s">
        <v>1238</v>
      </c>
      <c r="F164" s="53">
        <v>2</v>
      </c>
      <c r="G164" s="53">
        <v>20</v>
      </c>
      <c r="H164" s="55">
        <v>157687.01</v>
      </c>
      <c r="I164" s="66">
        <v>1145</v>
      </c>
      <c r="J164" s="65"/>
    </row>
    <row r="165" spans="2:10" ht="17.25" thickBot="1" x14ac:dyDescent="0.3">
      <c r="B165" s="16"/>
      <c r="D165" s="51" t="s">
        <v>272</v>
      </c>
      <c r="E165" s="52" t="s">
        <v>1248</v>
      </c>
      <c r="F165" s="53">
        <v>2</v>
      </c>
      <c r="G165" s="53">
        <v>12</v>
      </c>
      <c r="H165" s="55">
        <v>32283.52</v>
      </c>
      <c r="I165" s="66">
        <v>512</v>
      </c>
      <c r="J165" s="65"/>
    </row>
    <row r="166" spans="2:10" ht="17.25" thickBot="1" x14ac:dyDescent="0.3">
      <c r="B166" s="16"/>
      <c r="D166" s="51" t="s">
        <v>273</v>
      </c>
      <c r="E166" s="52" t="s">
        <v>1255</v>
      </c>
      <c r="F166" s="53">
        <v>2</v>
      </c>
      <c r="G166" s="53">
        <v>4</v>
      </c>
      <c r="H166" s="55">
        <v>3552.16</v>
      </c>
      <c r="I166" s="66">
        <v>100</v>
      </c>
      <c r="J166" s="65"/>
    </row>
    <row r="167" spans="2:10" ht="33.75" thickBot="1" x14ac:dyDescent="0.3">
      <c r="B167" s="16"/>
      <c r="D167" s="51" t="s">
        <v>898</v>
      </c>
      <c r="E167" s="52" t="s">
        <v>1248</v>
      </c>
      <c r="F167" s="53">
        <v>2</v>
      </c>
      <c r="G167" s="53">
        <v>5</v>
      </c>
      <c r="H167" s="55">
        <v>89752.72</v>
      </c>
      <c r="I167" s="66">
        <v>102</v>
      </c>
      <c r="J167" s="74">
        <v>23576.799999999999</v>
      </c>
    </row>
    <row r="168" spans="2:10" ht="33.75" thickBot="1" x14ac:dyDescent="0.3">
      <c r="B168" s="16"/>
      <c r="D168" s="51" t="s">
        <v>899</v>
      </c>
      <c r="E168" s="52" t="s">
        <v>1235</v>
      </c>
      <c r="F168" s="53">
        <v>4</v>
      </c>
      <c r="G168" s="53">
        <v>15</v>
      </c>
      <c r="H168" s="55">
        <v>5945.55</v>
      </c>
      <c r="I168" s="66">
        <v>1302</v>
      </c>
      <c r="J168" s="74">
        <v>18366.12</v>
      </c>
    </row>
    <row r="169" spans="2:10" ht="17.25" thickBot="1" x14ac:dyDescent="0.3">
      <c r="B169" s="16"/>
      <c r="D169" s="51" t="s">
        <v>803</v>
      </c>
      <c r="E169" s="52" t="s">
        <v>1244</v>
      </c>
      <c r="F169" s="53">
        <v>4</v>
      </c>
      <c r="G169" s="53">
        <v>15</v>
      </c>
      <c r="H169" s="57">
        <v>537.13</v>
      </c>
      <c r="I169" s="66">
        <v>1303</v>
      </c>
      <c r="J169" s="74">
        <v>12929.94</v>
      </c>
    </row>
    <row r="170" spans="2:10" ht="17.25" thickBot="1" x14ac:dyDescent="0.3">
      <c r="B170" s="16"/>
      <c r="D170" s="51" t="s">
        <v>277</v>
      </c>
      <c r="E170" s="52" t="s">
        <v>1243</v>
      </c>
      <c r="F170" s="53">
        <v>1</v>
      </c>
      <c r="G170" s="53">
        <v>11</v>
      </c>
      <c r="H170" s="55">
        <v>43846.42</v>
      </c>
      <c r="I170" s="66">
        <v>104</v>
      </c>
      <c r="J170" s="65"/>
    </row>
    <row r="171" spans="2:10" ht="33.75" thickBot="1" x14ac:dyDescent="0.3">
      <c r="B171" s="16"/>
      <c r="D171" s="51" t="s">
        <v>900</v>
      </c>
      <c r="E171" s="52" t="s">
        <v>1264</v>
      </c>
      <c r="F171" s="53">
        <v>4</v>
      </c>
      <c r="G171" s="53">
        <v>16</v>
      </c>
      <c r="H171" s="55">
        <v>1162.01</v>
      </c>
      <c r="I171" s="66">
        <v>1304</v>
      </c>
      <c r="J171" s="74">
        <v>19978.87</v>
      </c>
    </row>
    <row r="172" spans="2:10" ht="17.25" thickBot="1" x14ac:dyDescent="0.3">
      <c r="B172" s="16"/>
      <c r="D172" s="51" t="s">
        <v>901</v>
      </c>
      <c r="E172" s="52" t="s">
        <v>1235</v>
      </c>
      <c r="F172" s="53">
        <v>4</v>
      </c>
      <c r="G172" s="53">
        <v>15</v>
      </c>
      <c r="H172" s="55">
        <v>13488.96</v>
      </c>
      <c r="I172" s="66">
        <v>1305</v>
      </c>
      <c r="J172" s="74">
        <v>2583.17</v>
      </c>
    </row>
    <row r="173" spans="2:10" ht="17.25" thickBot="1" x14ac:dyDescent="0.3">
      <c r="B173" s="16"/>
      <c r="D173" s="51" t="s">
        <v>280</v>
      </c>
      <c r="E173" s="52" t="s">
        <v>1235</v>
      </c>
      <c r="F173" s="53">
        <v>4</v>
      </c>
      <c r="G173" s="53">
        <v>16</v>
      </c>
      <c r="H173" s="55">
        <v>2167.16</v>
      </c>
      <c r="I173" s="66">
        <v>1306</v>
      </c>
      <c r="J173" s="74">
        <v>19590.2</v>
      </c>
    </row>
    <row r="174" spans="2:10" ht="17.25" thickBot="1" x14ac:dyDescent="0.3">
      <c r="B174" s="16"/>
      <c r="D174" s="51" t="s">
        <v>281</v>
      </c>
      <c r="E174" s="52" t="s">
        <v>1248</v>
      </c>
      <c r="F174" s="53">
        <v>2</v>
      </c>
      <c r="G174" s="53">
        <v>12</v>
      </c>
      <c r="H174" s="55">
        <v>324797.07</v>
      </c>
      <c r="I174" s="66">
        <v>430</v>
      </c>
      <c r="J174" s="65"/>
    </row>
    <row r="175" spans="2:10" ht="17.25" thickBot="1" x14ac:dyDescent="0.3">
      <c r="B175" s="16"/>
      <c r="D175" s="51" t="s">
        <v>902</v>
      </c>
      <c r="E175" s="52" t="s">
        <v>1235</v>
      </c>
      <c r="F175" s="53">
        <v>4</v>
      </c>
      <c r="G175" s="53">
        <v>15</v>
      </c>
      <c r="H175" s="55">
        <v>13057.78</v>
      </c>
      <c r="I175" s="66">
        <v>1308</v>
      </c>
      <c r="J175" s="74">
        <v>1043.52</v>
      </c>
    </row>
    <row r="176" spans="2:10" ht="33.75" thickBot="1" x14ac:dyDescent="0.3">
      <c r="B176" s="16"/>
      <c r="D176" s="51" t="s">
        <v>903</v>
      </c>
      <c r="E176" s="52" t="s">
        <v>1245</v>
      </c>
      <c r="F176" s="56" t="s">
        <v>1246</v>
      </c>
      <c r="G176" s="53">
        <v>16</v>
      </c>
      <c r="H176" s="57">
        <v>291.63</v>
      </c>
      <c r="I176" s="66">
        <v>1009</v>
      </c>
      <c r="J176" s="65"/>
    </row>
    <row r="177" spans="2:10" ht="17.25" thickBot="1" x14ac:dyDescent="0.3">
      <c r="B177" s="16"/>
      <c r="D177" s="51" t="s">
        <v>284</v>
      </c>
      <c r="E177" s="52" t="s">
        <v>1264</v>
      </c>
      <c r="F177" s="53">
        <v>4</v>
      </c>
      <c r="G177" s="53">
        <v>16</v>
      </c>
      <c r="H177" s="55">
        <v>38646.28</v>
      </c>
      <c r="I177" s="66">
        <v>1010</v>
      </c>
      <c r="J177" s="65"/>
    </row>
    <row r="178" spans="2:10" ht="17.25" thickBot="1" x14ac:dyDescent="0.3">
      <c r="B178" s="16"/>
      <c r="D178" s="51" t="s">
        <v>285</v>
      </c>
      <c r="E178" s="52" t="s">
        <v>1244</v>
      </c>
      <c r="F178" s="53">
        <v>4</v>
      </c>
      <c r="G178" s="53">
        <v>15</v>
      </c>
      <c r="H178" s="55">
        <v>13943.95</v>
      </c>
      <c r="I178" s="66">
        <v>1309</v>
      </c>
      <c r="J178" s="65"/>
    </row>
    <row r="179" spans="2:10" ht="17.25" thickBot="1" x14ac:dyDescent="0.3">
      <c r="B179" s="16"/>
      <c r="D179" s="51" t="s">
        <v>286</v>
      </c>
      <c r="E179" s="52" t="s">
        <v>1256</v>
      </c>
      <c r="F179" s="53">
        <v>3</v>
      </c>
      <c r="G179" s="53">
        <v>19</v>
      </c>
      <c r="H179" s="57">
        <v>22.25</v>
      </c>
      <c r="I179" s="66">
        <v>1146</v>
      </c>
      <c r="J179" s="65"/>
    </row>
    <row r="180" spans="2:10" ht="17.25" thickBot="1" x14ac:dyDescent="0.3">
      <c r="B180" s="16"/>
      <c r="D180" s="51" t="s">
        <v>287</v>
      </c>
      <c r="E180" s="52" t="s">
        <v>1257</v>
      </c>
      <c r="F180" s="53">
        <v>1</v>
      </c>
      <c r="G180" s="53">
        <v>2</v>
      </c>
      <c r="H180" s="55">
        <v>6758.24</v>
      </c>
      <c r="I180" s="66">
        <v>1039</v>
      </c>
      <c r="J180" s="75">
        <v>0</v>
      </c>
    </row>
    <row r="181" spans="2:10" ht="17.25" thickBot="1" x14ac:dyDescent="0.3">
      <c r="B181" s="16"/>
      <c r="D181" s="51" t="s">
        <v>288</v>
      </c>
      <c r="E181" s="52" t="s">
        <v>1251</v>
      </c>
      <c r="F181" s="53">
        <v>3</v>
      </c>
      <c r="G181" s="53">
        <v>17</v>
      </c>
      <c r="H181" s="55">
        <v>6209.54</v>
      </c>
      <c r="I181" s="66">
        <v>1147</v>
      </c>
      <c r="J181" s="75">
        <v>0</v>
      </c>
    </row>
    <row r="182" spans="2:10" ht="17.25" thickBot="1" x14ac:dyDescent="0.3">
      <c r="B182" s="16"/>
      <c r="D182" s="51" t="s">
        <v>806</v>
      </c>
      <c r="E182" s="52" t="s">
        <v>1252</v>
      </c>
      <c r="F182" s="53">
        <v>1</v>
      </c>
      <c r="G182" s="53">
        <v>8</v>
      </c>
      <c r="H182" s="57">
        <v>513.65</v>
      </c>
      <c r="I182" s="66">
        <v>1311</v>
      </c>
      <c r="J182" s="74">
        <v>3513.43</v>
      </c>
    </row>
    <row r="183" spans="2:10" ht="17.25" thickBot="1" x14ac:dyDescent="0.3">
      <c r="B183" s="16"/>
      <c r="D183" s="51" t="s">
        <v>290</v>
      </c>
      <c r="E183" s="52" t="s">
        <v>1255</v>
      </c>
      <c r="F183" s="53">
        <v>2</v>
      </c>
      <c r="G183" s="53">
        <v>4</v>
      </c>
      <c r="H183" s="55">
        <v>11822.99</v>
      </c>
      <c r="I183" s="66">
        <v>212</v>
      </c>
      <c r="J183" s="65"/>
    </row>
    <row r="184" spans="2:10" ht="33.75" thickBot="1" x14ac:dyDescent="0.3">
      <c r="B184" s="16"/>
      <c r="D184" s="51" t="s">
        <v>904</v>
      </c>
      <c r="E184" s="52" t="s">
        <v>1256</v>
      </c>
      <c r="F184" s="53">
        <v>3</v>
      </c>
      <c r="G184" s="53">
        <v>19</v>
      </c>
      <c r="H184" s="57">
        <v>691.17</v>
      </c>
      <c r="I184" s="66">
        <v>1148</v>
      </c>
      <c r="J184" s="74">
        <v>11080</v>
      </c>
    </row>
    <row r="185" spans="2:10" ht="17.25" thickBot="1" x14ac:dyDescent="0.3">
      <c r="B185" s="16"/>
      <c r="D185" s="51" t="s">
        <v>292</v>
      </c>
      <c r="E185" s="52" t="s">
        <v>1234</v>
      </c>
      <c r="F185" s="53">
        <v>2</v>
      </c>
      <c r="G185" s="53">
        <v>13</v>
      </c>
      <c r="H185" s="55">
        <v>8360.7999999999993</v>
      </c>
      <c r="I185" s="66">
        <v>110</v>
      </c>
      <c r="J185" s="75">
        <v>0</v>
      </c>
    </row>
    <row r="186" spans="2:10" ht="17.25" thickBot="1" x14ac:dyDescent="0.3">
      <c r="B186" s="16"/>
      <c r="D186" s="51" t="s">
        <v>293</v>
      </c>
      <c r="E186" s="52" t="s">
        <v>1251</v>
      </c>
      <c r="F186" s="53">
        <v>3</v>
      </c>
      <c r="G186" s="53">
        <v>17</v>
      </c>
      <c r="H186" s="55">
        <v>21359.62</v>
      </c>
      <c r="I186" s="66">
        <v>1149</v>
      </c>
      <c r="J186" s="74">
        <v>10868.47</v>
      </c>
    </row>
    <row r="187" spans="2:10" ht="17.25" thickBot="1" x14ac:dyDescent="0.3">
      <c r="B187" s="16"/>
      <c r="D187" s="51" t="s">
        <v>294</v>
      </c>
      <c r="E187" s="52" t="s">
        <v>1240</v>
      </c>
      <c r="F187" s="53">
        <v>1</v>
      </c>
      <c r="G187" s="53">
        <v>1</v>
      </c>
      <c r="H187" s="55">
        <v>6523.27</v>
      </c>
      <c r="I187" s="66">
        <v>1040</v>
      </c>
      <c r="J187" s="65"/>
    </row>
    <row r="188" spans="2:10" ht="17.25" thickBot="1" x14ac:dyDescent="0.3">
      <c r="B188" s="16"/>
      <c r="D188" s="51" t="s">
        <v>295</v>
      </c>
      <c r="E188" s="52" t="s">
        <v>1257</v>
      </c>
      <c r="F188" s="53">
        <v>1</v>
      </c>
      <c r="G188" s="53">
        <v>1</v>
      </c>
      <c r="H188" s="55">
        <v>3962.18</v>
      </c>
      <c r="I188" s="66">
        <v>1041</v>
      </c>
      <c r="J188" s="74">
        <v>12777.57</v>
      </c>
    </row>
    <row r="189" spans="2:10" ht="17.25" thickBot="1" x14ac:dyDescent="0.3">
      <c r="B189" s="16"/>
      <c r="D189" s="51" t="s">
        <v>297</v>
      </c>
      <c r="E189" s="52" t="s">
        <v>1236</v>
      </c>
      <c r="F189" s="53">
        <v>2</v>
      </c>
      <c r="G189" s="53">
        <v>4</v>
      </c>
      <c r="H189" s="55">
        <v>27897.68</v>
      </c>
      <c r="I189" s="66">
        <v>434</v>
      </c>
      <c r="J189" s="65"/>
    </row>
    <row r="190" spans="2:10" ht="17.25" thickBot="1" x14ac:dyDescent="0.3">
      <c r="B190" s="16"/>
      <c r="D190" s="64" t="s">
        <v>296</v>
      </c>
      <c r="E190" s="52" t="s">
        <v>1236</v>
      </c>
      <c r="F190" s="53">
        <v>2</v>
      </c>
      <c r="G190" s="54">
        <v>4</v>
      </c>
      <c r="H190" s="58"/>
      <c r="I190" s="67"/>
      <c r="J190" s="65"/>
    </row>
    <row r="191" spans="2:10" ht="33.75" thickBot="1" x14ac:dyDescent="0.3">
      <c r="B191" s="16"/>
      <c r="D191" s="51" t="s">
        <v>1266</v>
      </c>
      <c r="E191" s="52" t="s">
        <v>1242</v>
      </c>
      <c r="F191" s="53">
        <v>3</v>
      </c>
      <c r="G191" s="54">
        <v>22</v>
      </c>
      <c r="H191" s="59"/>
      <c r="I191" s="67"/>
      <c r="J191" s="65"/>
    </row>
    <row r="192" spans="2:10" ht="17.25" thickBot="1" x14ac:dyDescent="0.3">
      <c r="B192" s="16"/>
      <c r="D192" s="51" t="s">
        <v>299</v>
      </c>
      <c r="E192" s="52" t="s">
        <v>1235</v>
      </c>
      <c r="F192" s="53">
        <v>4</v>
      </c>
      <c r="G192" s="53">
        <v>15</v>
      </c>
      <c r="H192" s="55">
        <v>15853.78</v>
      </c>
      <c r="I192" s="66">
        <v>1150</v>
      </c>
      <c r="J192" s="65"/>
    </row>
    <row r="193" spans="2:10" ht="17.25" thickBot="1" x14ac:dyDescent="0.3">
      <c r="B193" s="16"/>
      <c r="D193" s="51" t="s">
        <v>300</v>
      </c>
      <c r="E193" s="52" t="s">
        <v>1253</v>
      </c>
      <c r="F193" s="53">
        <v>2</v>
      </c>
      <c r="G193" s="53">
        <v>13</v>
      </c>
      <c r="H193" s="55">
        <v>12715.35</v>
      </c>
      <c r="I193" s="66">
        <v>3422</v>
      </c>
      <c r="J193" s="65"/>
    </row>
    <row r="194" spans="2:10" ht="17.25" thickBot="1" x14ac:dyDescent="0.3">
      <c r="B194" s="16"/>
      <c r="D194" s="51" t="s">
        <v>301</v>
      </c>
      <c r="E194" s="52" t="s">
        <v>1241</v>
      </c>
      <c r="F194" s="53">
        <v>4</v>
      </c>
      <c r="G194" s="53">
        <v>10</v>
      </c>
      <c r="H194" s="55">
        <v>5207.24</v>
      </c>
      <c r="I194" s="66">
        <v>111</v>
      </c>
      <c r="J194" s="65"/>
    </row>
    <row r="195" spans="2:10" ht="33.75" thickBot="1" x14ac:dyDescent="0.3">
      <c r="B195" s="16"/>
      <c r="D195" s="51" t="s">
        <v>905</v>
      </c>
      <c r="E195" s="52" t="s">
        <v>1249</v>
      </c>
      <c r="F195" s="53">
        <v>4</v>
      </c>
      <c r="G195" s="53">
        <v>3</v>
      </c>
      <c r="H195" s="55">
        <v>12819.06</v>
      </c>
      <c r="I195" s="66">
        <v>1312</v>
      </c>
      <c r="J195" s="74">
        <v>4773.07</v>
      </c>
    </row>
    <row r="196" spans="2:10" ht="17.25" thickBot="1" x14ac:dyDescent="0.3">
      <c r="B196" s="16"/>
      <c r="D196" s="51" t="s">
        <v>906</v>
      </c>
      <c r="E196" s="52" t="s">
        <v>1240</v>
      </c>
      <c r="F196" s="53">
        <v>1</v>
      </c>
      <c r="G196" s="53">
        <v>2</v>
      </c>
      <c r="H196" s="55">
        <v>13002.99</v>
      </c>
      <c r="I196" s="66">
        <v>1042</v>
      </c>
      <c r="J196" s="74">
        <v>4616.78</v>
      </c>
    </row>
    <row r="197" spans="2:10" ht="17.25" thickBot="1" x14ac:dyDescent="0.3">
      <c r="B197" s="16"/>
      <c r="D197" s="51" t="s">
        <v>304</v>
      </c>
      <c r="E197" s="52" t="s">
        <v>1249</v>
      </c>
      <c r="F197" s="53">
        <v>4</v>
      </c>
      <c r="G197" s="53">
        <v>3</v>
      </c>
      <c r="H197" s="55">
        <v>210879.08</v>
      </c>
      <c r="I197" s="66">
        <v>1043</v>
      </c>
      <c r="J197" s="65"/>
    </row>
    <row r="198" spans="2:10" ht="17.25" thickBot="1" x14ac:dyDescent="0.3">
      <c r="B198" s="16"/>
      <c r="D198" s="51" t="s">
        <v>907</v>
      </c>
      <c r="E198" s="52" t="s">
        <v>1245</v>
      </c>
      <c r="F198" s="56" t="s">
        <v>1246</v>
      </c>
      <c r="G198" s="53">
        <v>3</v>
      </c>
      <c r="H198" s="55">
        <v>222679.23</v>
      </c>
      <c r="I198" s="66">
        <v>1044</v>
      </c>
      <c r="J198" s="75">
        <v>68.56</v>
      </c>
    </row>
    <row r="199" spans="2:10" ht="33.75" thickBot="1" x14ac:dyDescent="0.3">
      <c r="B199" s="16"/>
      <c r="D199" s="51" t="s">
        <v>1267</v>
      </c>
      <c r="E199" s="52" t="s">
        <v>1249</v>
      </c>
      <c r="F199" s="53">
        <v>4</v>
      </c>
      <c r="G199" s="53">
        <v>9</v>
      </c>
      <c r="H199" s="57">
        <v>40.9</v>
      </c>
      <c r="I199" s="66">
        <v>4016</v>
      </c>
      <c r="J199" s="65"/>
    </row>
    <row r="200" spans="2:10" ht="17.25" thickBot="1" x14ac:dyDescent="0.3">
      <c r="B200" s="16"/>
      <c r="D200" s="51" t="s">
        <v>908</v>
      </c>
      <c r="E200" s="52" t="s">
        <v>1249</v>
      </c>
      <c r="F200" s="53">
        <v>4</v>
      </c>
      <c r="G200" s="53">
        <v>9</v>
      </c>
      <c r="H200" s="55">
        <v>2323.7199999999998</v>
      </c>
      <c r="I200" s="66">
        <v>1432</v>
      </c>
      <c r="J200" s="74">
        <v>12656.75</v>
      </c>
    </row>
    <row r="201" spans="2:10" ht="33.75" thickBot="1" x14ac:dyDescent="0.3">
      <c r="B201" s="16"/>
      <c r="D201" s="51" t="s">
        <v>308</v>
      </c>
      <c r="E201" s="52" t="s">
        <v>1250</v>
      </c>
      <c r="F201" s="53">
        <v>1</v>
      </c>
      <c r="G201" s="53">
        <v>8</v>
      </c>
      <c r="H201" s="55">
        <v>9473.59</v>
      </c>
      <c r="I201" s="66">
        <v>1433</v>
      </c>
      <c r="J201" s="65"/>
    </row>
    <row r="202" spans="2:10" ht="17.25" thickBot="1" x14ac:dyDescent="0.3">
      <c r="B202" s="16"/>
      <c r="D202" s="51" t="s">
        <v>309</v>
      </c>
      <c r="E202" s="52" t="s">
        <v>1238</v>
      </c>
      <c r="F202" s="53">
        <v>2</v>
      </c>
      <c r="G202" s="53">
        <v>20</v>
      </c>
      <c r="H202" s="55">
        <v>14835.2</v>
      </c>
      <c r="I202" s="66">
        <v>1434</v>
      </c>
      <c r="J202" s="65"/>
    </row>
    <row r="203" spans="2:10" ht="17.25" thickBot="1" x14ac:dyDescent="0.3">
      <c r="B203" s="16"/>
      <c r="D203" s="51" t="s">
        <v>909</v>
      </c>
      <c r="E203" s="52" t="s">
        <v>1239</v>
      </c>
      <c r="F203" s="53">
        <v>3</v>
      </c>
      <c r="G203" s="53">
        <v>18</v>
      </c>
      <c r="H203" s="55">
        <v>6307.44</v>
      </c>
      <c r="I203" s="66">
        <v>1151</v>
      </c>
      <c r="J203" s="65"/>
    </row>
    <row r="204" spans="2:10" ht="17.25" thickBot="1" x14ac:dyDescent="0.3">
      <c r="B204" s="16"/>
      <c r="D204" s="51" t="s">
        <v>775</v>
      </c>
      <c r="E204" s="52" t="s">
        <v>1248</v>
      </c>
      <c r="F204" s="53">
        <v>2</v>
      </c>
      <c r="G204" s="53">
        <v>5</v>
      </c>
      <c r="H204" s="55">
        <v>19169.099999999999</v>
      </c>
      <c r="I204" s="66">
        <v>1152</v>
      </c>
      <c r="J204" s="65"/>
    </row>
    <row r="205" spans="2:10" ht="33.75" thickBot="1" x14ac:dyDescent="0.3">
      <c r="B205" s="16"/>
      <c r="D205" s="51" t="s">
        <v>910</v>
      </c>
      <c r="E205" s="52" t="s">
        <v>1236</v>
      </c>
      <c r="F205" s="53">
        <v>2</v>
      </c>
      <c r="G205" s="53">
        <v>14</v>
      </c>
      <c r="H205" s="55">
        <v>3931.72</v>
      </c>
      <c r="I205" s="66">
        <v>118</v>
      </c>
      <c r="J205" s="65"/>
    </row>
    <row r="206" spans="2:10" ht="17.25" thickBot="1" x14ac:dyDescent="0.3">
      <c r="B206" s="16"/>
      <c r="D206" s="51" t="s">
        <v>313</v>
      </c>
      <c r="E206" s="52" t="s">
        <v>1265</v>
      </c>
      <c r="F206" s="53">
        <v>4</v>
      </c>
      <c r="G206" s="53">
        <v>7</v>
      </c>
      <c r="H206" s="57">
        <v>495.78</v>
      </c>
      <c r="I206" s="66">
        <v>120</v>
      </c>
      <c r="J206" s="65"/>
    </row>
    <row r="207" spans="2:10" ht="33.75" thickBot="1" x14ac:dyDescent="0.3">
      <c r="B207" s="16"/>
      <c r="D207" s="51" t="s">
        <v>911</v>
      </c>
      <c r="E207" s="52" t="s">
        <v>1248</v>
      </c>
      <c r="F207" s="53">
        <v>2</v>
      </c>
      <c r="G207" s="53">
        <v>12</v>
      </c>
      <c r="H207" s="55">
        <v>5770.63</v>
      </c>
      <c r="I207" s="66">
        <v>1313</v>
      </c>
      <c r="J207" s="74">
        <v>19305.47</v>
      </c>
    </row>
    <row r="208" spans="2:10" ht="17.25" thickBot="1" x14ac:dyDescent="0.3">
      <c r="B208" s="16"/>
      <c r="D208" s="51" t="s">
        <v>315</v>
      </c>
      <c r="E208" s="52" t="s">
        <v>1255</v>
      </c>
      <c r="F208" s="53">
        <v>2</v>
      </c>
      <c r="G208" s="53">
        <v>4</v>
      </c>
      <c r="H208" s="55">
        <v>7929.57</v>
      </c>
      <c r="I208" s="66">
        <v>122</v>
      </c>
      <c r="J208" s="74">
        <v>5053.96</v>
      </c>
    </row>
    <row r="209" spans="2:10" ht="17.25" thickBot="1" x14ac:dyDescent="0.3">
      <c r="B209" s="16"/>
      <c r="D209" s="51" t="s">
        <v>316</v>
      </c>
      <c r="E209" s="52" t="s">
        <v>1248</v>
      </c>
      <c r="F209" s="53">
        <v>2</v>
      </c>
      <c r="G209" s="53">
        <v>12</v>
      </c>
      <c r="H209" s="57">
        <v>-506.79</v>
      </c>
      <c r="I209" s="66">
        <v>168</v>
      </c>
      <c r="J209" s="74">
        <v>2227.41</v>
      </c>
    </row>
    <row r="210" spans="2:10" ht="17.25" thickBot="1" x14ac:dyDescent="0.3">
      <c r="B210" s="16"/>
      <c r="D210" s="51" t="s">
        <v>317</v>
      </c>
      <c r="E210" s="52" t="s">
        <v>1237</v>
      </c>
      <c r="F210" s="53">
        <v>3</v>
      </c>
      <c r="G210" s="53">
        <v>22</v>
      </c>
      <c r="H210" s="55">
        <v>6967.98</v>
      </c>
      <c r="I210" s="66">
        <v>316</v>
      </c>
      <c r="J210" s="65"/>
    </row>
    <row r="211" spans="2:10" ht="17.25" thickBot="1" x14ac:dyDescent="0.3">
      <c r="B211" s="16"/>
      <c r="D211" s="51" t="s">
        <v>318</v>
      </c>
      <c r="E211" s="52" t="s">
        <v>1250</v>
      </c>
      <c r="F211" s="53">
        <v>1</v>
      </c>
      <c r="G211" s="53">
        <v>8</v>
      </c>
      <c r="H211" s="55">
        <v>9697.2800000000007</v>
      </c>
      <c r="I211" s="66">
        <v>1153</v>
      </c>
      <c r="J211" s="75">
        <v>761.67</v>
      </c>
    </row>
    <row r="212" spans="2:10" ht="17.25" thickBot="1" x14ac:dyDescent="0.3">
      <c r="B212" s="16"/>
      <c r="D212" s="51" t="s">
        <v>319</v>
      </c>
      <c r="E212" s="52" t="s">
        <v>1243</v>
      </c>
      <c r="F212" s="53">
        <v>1</v>
      </c>
      <c r="G212" s="53">
        <v>8</v>
      </c>
      <c r="H212" s="55">
        <v>5643.57</v>
      </c>
      <c r="I212" s="66">
        <v>126</v>
      </c>
      <c r="J212" s="65"/>
    </row>
    <row r="213" spans="2:10" ht="17.25" thickBot="1" x14ac:dyDescent="0.3">
      <c r="B213" s="16"/>
      <c r="D213" s="51" t="s">
        <v>320</v>
      </c>
      <c r="E213" s="52" t="s">
        <v>1243</v>
      </c>
      <c r="F213" s="53">
        <v>1</v>
      </c>
      <c r="G213" s="53">
        <v>8</v>
      </c>
      <c r="H213" s="55">
        <v>107586.79</v>
      </c>
      <c r="I213" s="66">
        <v>1315</v>
      </c>
      <c r="J213" s="74">
        <v>3862.52</v>
      </c>
    </row>
    <row r="214" spans="2:10" ht="33.75" thickBot="1" x14ac:dyDescent="0.3">
      <c r="B214" s="16"/>
      <c r="D214" s="51" t="s">
        <v>912</v>
      </c>
      <c r="E214" s="52" t="s">
        <v>1236</v>
      </c>
      <c r="F214" s="53">
        <v>2</v>
      </c>
      <c r="G214" s="53">
        <v>13</v>
      </c>
      <c r="H214" s="55">
        <v>40454.1</v>
      </c>
      <c r="I214" s="66">
        <v>1316</v>
      </c>
      <c r="J214" s="74">
        <v>47783.22</v>
      </c>
    </row>
    <row r="215" spans="2:10" ht="17.25" thickBot="1" x14ac:dyDescent="0.3">
      <c r="B215" s="16"/>
      <c r="D215" s="51" t="s">
        <v>322</v>
      </c>
      <c r="E215" s="52" t="s">
        <v>1250</v>
      </c>
      <c r="F215" s="53">
        <v>1</v>
      </c>
      <c r="G215" s="53">
        <v>6</v>
      </c>
      <c r="H215" s="55">
        <v>3486.21</v>
      </c>
      <c r="I215" s="66">
        <v>127</v>
      </c>
      <c r="J215" s="65"/>
    </row>
    <row r="216" spans="2:10" ht="17.25" thickBot="1" x14ac:dyDescent="0.3">
      <c r="B216" s="16"/>
      <c r="D216" s="51" t="s">
        <v>323</v>
      </c>
      <c r="E216" s="52" t="s">
        <v>1235</v>
      </c>
      <c r="F216" s="53">
        <v>4</v>
      </c>
      <c r="G216" s="53">
        <v>15</v>
      </c>
      <c r="H216" s="55">
        <v>3280.54</v>
      </c>
      <c r="I216" s="66">
        <v>1435</v>
      </c>
      <c r="J216" s="65"/>
    </row>
    <row r="217" spans="2:10" ht="17.25" thickBot="1" x14ac:dyDescent="0.3">
      <c r="B217" s="16"/>
      <c r="D217" s="51" t="s">
        <v>324</v>
      </c>
      <c r="E217" s="52" t="s">
        <v>1252</v>
      </c>
      <c r="F217" s="53">
        <v>1</v>
      </c>
      <c r="G217" s="53">
        <v>11</v>
      </c>
      <c r="H217" s="55">
        <v>5393.61</v>
      </c>
      <c r="I217" s="66">
        <v>1317</v>
      </c>
      <c r="J217" s="74">
        <v>16031.01</v>
      </c>
    </row>
    <row r="218" spans="2:10" ht="33.75" thickBot="1" x14ac:dyDescent="0.3">
      <c r="B218" s="16"/>
      <c r="D218" s="51" t="s">
        <v>325</v>
      </c>
      <c r="E218" s="52" t="s">
        <v>1242</v>
      </c>
      <c r="F218" s="53">
        <v>3</v>
      </c>
      <c r="G218" s="53">
        <v>19</v>
      </c>
      <c r="H218" s="57">
        <v>137.47999999999999</v>
      </c>
      <c r="I218" s="66">
        <v>4165</v>
      </c>
      <c r="J218" s="65"/>
    </row>
    <row r="219" spans="2:10" ht="17.25" thickBot="1" x14ac:dyDescent="0.3">
      <c r="B219" s="16"/>
      <c r="D219" s="51" t="s">
        <v>326</v>
      </c>
      <c r="E219" s="52" t="s">
        <v>1265</v>
      </c>
      <c r="F219" s="53">
        <v>4</v>
      </c>
      <c r="G219" s="53">
        <v>7</v>
      </c>
      <c r="H219" s="55">
        <v>7616.61</v>
      </c>
      <c r="I219" s="66">
        <v>1154</v>
      </c>
      <c r="J219" s="65"/>
    </row>
    <row r="220" spans="2:10" ht="33.75" thickBot="1" x14ac:dyDescent="0.3">
      <c r="B220" s="16"/>
      <c r="D220" s="51" t="s">
        <v>913</v>
      </c>
      <c r="E220" s="52" t="s">
        <v>1238</v>
      </c>
      <c r="F220" s="53">
        <v>2</v>
      </c>
      <c r="G220" s="53">
        <v>14</v>
      </c>
      <c r="H220" s="57">
        <v>648.42999999999995</v>
      </c>
      <c r="I220" s="66">
        <v>1318</v>
      </c>
      <c r="J220" s="74">
        <v>25636.07</v>
      </c>
    </row>
    <row r="221" spans="2:10" ht="17.25" thickBot="1" x14ac:dyDescent="0.3">
      <c r="B221" s="16"/>
      <c r="D221" s="51" t="s">
        <v>328</v>
      </c>
      <c r="E221" s="52" t="s">
        <v>1239</v>
      </c>
      <c r="F221" s="53">
        <v>3</v>
      </c>
      <c r="G221" s="53">
        <v>18</v>
      </c>
      <c r="H221" s="55">
        <v>9425.67</v>
      </c>
      <c r="I221" s="66">
        <v>129</v>
      </c>
      <c r="J221" s="74">
        <v>1429.12</v>
      </c>
    </row>
    <row r="222" spans="2:10" ht="17.25" thickBot="1" x14ac:dyDescent="0.3">
      <c r="B222" s="16"/>
      <c r="D222" s="51" t="s">
        <v>329</v>
      </c>
      <c r="E222" s="52" t="s">
        <v>1239</v>
      </c>
      <c r="F222" s="53">
        <v>3</v>
      </c>
      <c r="G222" s="53">
        <v>17</v>
      </c>
      <c r="H222" s="55">
        <v>5937.89</v>
      </c>
      <c r="I222" s="66">
        <v>1155</v>
      </c>
      <c r="J222" s="74">
        <v>17079.669999999998</v>
      </c>
    </row>
    <row r="223" spans="2:10" ht="17.25" thickBot="1" x14ac:dyDescent="0.3">
      <c r="B223" s="16"/>
      <c r="D223" s="51" t="s">
        <v>330</v>
      </c>
      <c r="E223" s="52" t="s">
        <v>1249</v>
      </c>
      <c r="F223" s="53">
        <v>4</v>
      </c>
      <c r="G223" s="53">
        <v>9</v>
      </c>
      <c r="H223" s="55">
        <v>7959.63</v>
      </c>
      <c r="I223" s="66">
        <v>1156</v>
      </c>
      <c r="J223" s="74">
        <v>2286.27</v>
      </c>
    </row>
    <row r="224" spans="2:10" ht="33.75" thickBot="1" x14ac:dyDescent="0.3">
      <c r="B224" s="16"/>
      <c r="D224" s="51" t="s">
        <v>914</v>
      </c>
      <c r="E224" s="52" t="s">
        <v>1247</v>
      </c>
      <c r="F224" s="53">
        <v>1</v>
      </c>
      <c r="G224" s="53">
        <v>6</v>
      </c>
      <c r="H224" s="55">
        <v>4120.09</v>
      </c>
      <c r="I224" s="66">
        <v>1319</v>
      </c>
      <c r="J224" s="74">
        <v>13599.14</v>
      </c>
    </row>
    <row r="225" spans="2:10" ht="17.25" thickBot="1" x14ac:dyDescent="0.3">
      <c r="B225" s="16"/>
      <c r="D225" s="51" t="s">
        <v>332</v>
      </c>
      <c r="E225" s="52" t="s">
        <v>1251</v>
      </c>
      <c r="F225" s="53">
        <v>3</v>
      </c>
      <c r="G225" s="53">
        <v>19</v>
      </c>
      <c r="H225" s="55">
        <v>5470.61</v>
      </c>
      <c r="I225" s="66">
        <v>130</v>
      </c>
      <c r="J225" s="65"/>
    </row>
    <row r="226" spans="2:10" ht="17.25" thickBot="1" x14ac:dyDescent="0.3">
      <c r="B226" s="16"/>
      <c r="D226" s="51" t="s">
        <v>333</v>
      </c>
      <c r="E226" s="52" t="s">
        <v>1247</v>
      </c>
      <c r="F226" s="53">
        <v>1</v>
      </c>
      <c r="G226" s="53">
        <v>6</v>
      </c>
      <c r="H226" s="57">
        <v>402.42</v>
      </c>
      <c r="I226" s="66">
        <v>1157</v>
      </c>
      <c r="J226" s="74">
        <v>6200.38</v>
      </c>
    </row>
    <row r="227" spans="2:10" ht="17.25" thickBot="1" x14ac:dyDescent="0.3">
      <c r="B227" s="16"/>
      <c r="D227" s="51" t="s">
        <v>334</v>
      </c>
      <c r="E227" s="52" t="s">
        <v>1256</v>
      </c>
      <c r="F227" s="53">
        <v>3</v>
      </c>
      <c r="G227" s="53">
        <v>19</v>
      </c>
      <c r="H227" s="55">
        <v>30781.84</v>
      </c>
      <c r="I227" s="66">
        <v>1436</v>
      </c>
      <c r="J227" s="65"/>
    </row>
    <row r="228" spans="2:10" ht="33.75" thickBot="1" x14ac:dyDescent="0.3">
      <c r="B228" s="16"/>
      <c r="D228" s="51" t="s">
        <v>915</v>
      </c>
      <c r="E228" s="52" t="s">
        <v>1254</v>
      </c>
      <c r="F228" s="53">
        <v>3</v>
      </c>
      <c r="G228" s="53">
        <v>17</v>
      </c>
      <c r="H228" s="55">
        <v>1156.0899999999999</v>
      </c>
      <c r="I228" s="66">
        <v>1158</v>
      </c>
      <c r="J228" s="74">
        <v>2045.05</v>
      </c>
    </row>
    <row r="229" spans="2:10" ht="17.25" thickBot="1" x14ac:dyDescent="0.3">
      <c r="B229" s="16"/>
      <c r="D229" s="51" t="s">
        <v>336</v>
      </c>
      <c r="E229" s="52" t="s">
        <v>1265</v>
      </c>
      <c r="F229" s="53">
        <v>4</v>
      </c>
      <c r="G229" s="53">
        <v>3</v>
      </c>
      <c r="H229" s="55">
        <v>2741.15</v>
      </c>
      <c r="I229" s="66">
        <v>1159</v>
      </c>
      <c r="J229" s="74">
        <v>4178.0600000000004</v>
      </c>
    </row>
    <row r="230" spans="2:10" ht="17.25" thickBot="1" x14ac:dyDescent="0.3">
      <c r="B230" s="16"/>
      <c r="D230" s="51" t="s">
        <v>337</v>
      </c>
      <c r="E230" s="52" t="s">
        <v>1253</v>
      </c>
      <c r="F230" s="53">
        <v>2</v>
      </c>
      <c r="G230" s="53">
        <v>14</v>
      </c>
      <c r="H230" s="55">
        <v>8261.31</v>
      </c>
      <c r="I230" s="66">
        <v>1045</v>
      </c>
      <c r="J230" s="75">
        <v>110.96</v>
      </c>
    </row>
    <row r="231" spans="2:10" ht="17.25" thickBot="1" x14ac:dyDescent="0.3">
      <c r="B231" s="16"/>
      <c r="D231" s="51" t="s">
        <v>916</v>
      </c>
      <c r="E231" s="52" t="s">
        <v>1250</v>
      </c>
      <c r="F231" s="53">
        <v>1</v>
      </c>
      <c r="G231" s="53">
        <v>6</v>
      </c>
      <c r="H231" s="55">
        <v>10364.459999999999</v>
      </c>
      <c r="I231" s="66">
        <v>439</v>
      </c>
      <c r="J231" s="65"/>
    </row>
    <row r="232" spans="2:10" ht="17.25" thickBot="1" x14ac:dyDescent="0.3">
      <c r="B232" s="16"/>
      <c r="D232" s="51" t="s">
        <v>339</v>
      </c>
      <c r="E232" s="52" t="s">
        <v>1264</v>
      </c>
      <c r="F232" s="53">
        <v>4</v>
      </c>
      <c r="G232" s="53">
        <v>16</v>
      </c>
      <c r="H232" s="55">
        <v>19421.53</v>
      </c>
      <c r="I232" s="66">
        <v>1437</v>
      </c>
      <c r="J232" s="74">
        <v>9621.2800000000007</v>
      </c>
    </row>
    <row r="233" spans="2:10" ht="33.75" thickBot="1" x14ac:dyDescent="0.3">
      <c r="B233" s="16"/>
      <c r="D233" s="51" t="s">
        <v>752</v>
      </c>
      <c r="E233" s="52" t="s">
        <v>1236</v>
      </c>
      <c r="F233" s="53">
        <v>2</v>
      </c>
      <c r="G233" s="53">
        <v>13</v>
      </c>
      <c r="H233" s="55">
        <v>16411.47</v>
      </c>
      <c r="I233" s="66">
        <v>1011</v>
      </c>
      <c r="J233" s="74">
        <v>1683.36</v>
      </c>
    </row>
    <row r="234" spans="2:10" ht="17.25" thickBot="1" x14ac:dyDescent="0.3">
      <c r="B234" s="16"/>
      <c r="D234" s="51" t="s">
        <v>341</v>
      </c>
      <c r="E234" s="52" t="s">
        <v>1241</v>
      </c>
      <c r="F234" s="53">
        <v>4</v>
      </c>
      <c r="G234" s="53">
        <v>9</v>
      </c>
      <c r="H234" s="55">
        <v>92210.64</v>
      </c>
      <c r="I234" s="66">
        <v>446</v>
      </c>
      <c r="J234" s="65"/>
    </row>
    <row r="235" spans="2:10" ht="17.25" thickBot="1" x14ac:dyDescent="0.3">
      <c r="B235" s="16"/>
      <c r="D235" s="51" t="s">
        <v>917</v>
      </c>
      <c r="E235" s="52" t="s">
        <v>1251</v>
      </c>
      <c r="F235" s="53">
        <v>3</v>
      </c>
      <c r="G235" s="53">
        <v>17</v>
      </c>
      <c r="H235" s="55">
        <v>1170.01</v>
      </c>
      <c r="I235" s="66">
        <v>1320</v>
      </c>
      <c r="J235" s="74">
        <v>23608.98</v>
      </c>
    </row>
    <row r="236" spans="2:10" ht="17.25" thickBot="1" x14ac:dyDescent="0.3">
      <c r="B236" s="16"/>
      <c r="D236" s="51" t="s">
        <v>918</v>
      </c>
      <c r="E236" s="52" t="s">
        <v>1264</v>
      </c>
      <c r="F236" s="53">
        <v>4</v>
      </c>
      <c r="G236" s="53">
        <v>16</v>
      </c>
      <c r="H236" s="57">
        <v>443.49</v>
      </c>
      <c r="I236" s="66">
        <v>1160</v>
      </c>
      <c r="J236" s="65"/>
    </row>
    <row r="237" spans="2:10" ht="17.25" thickBot="1" x14ac:dyDescent="0.3">
      <c r="B237" s="16"/>
      <c r="D237" s="51" t="s">
        <v>919</v>
      </c>
      <c r="E237" s="52" t="s">
        <v>1235</v>
      </c>
      <c r="F237" s="53">
        <v>4</v>
      </c>
      <c r="G237" s="53">
        <v>16</v>
      </c>
      <c r="H237" s="55">
        <v>9433.2800000000007</v>
      </c>
      <c r="I237" s="66">
        <v>1321</v>
      </c>
      <c r="J237" s="74">
        <v>8089.56</v>
      </c>
    </row>
    <row r="238" spans="2:10" ht="17.25" thickBot="1" x14ac:dyDescent="0.3">
      <c r="B238" s="16"/>
      <c r="D238" s="51" t="s">
        <v>920</v>
      </c>
      <c r="E238" s="52" t="s">
        <v>1250</v>
      </c>
      <c r="F238" s="53">
        <v>1</v>
      </c>
      <c r="G238" s="53">
        <v>8</v>
      </c>
      <c r="H238" s="55">
        <v>33543.870000000003</v>
      </c>
      <c r="I238" s="66">
        <v>1322</v>
      </c>
      <c r="J238" s="74">
        <v>1864.35</v>
      </c>
    </row>
    <row r="239" spans="2:10" ht="17.25" thickBot="1" x14ac:dyDescent="0.3">
      <c r="B239" s="16"/>
      <c r="D239" s="51" t="s">
        <v>346</v>
      </c>
      <c r="E239" s="52" t="s">
        <v>1251</v>
      </c>
      <c r="F239" s="53">
        <v>3</v>
      </c>
      <c r="G239" s="53">
        <v>17</v>
      </c>
      <c r="H239" s="55">
        <v>12913.74</v>
      </c>
      <c r="I239" s="66">
        <v>138</v>
      </c>
      <c r="J239" s="74">
        <v>4560.49</v>
      </c>
    </row>
    <row r="240" spans="2:10" ht="17.25" thickBot="1" x14ac:dyDescent="0.3">
      <c r="B240" s="16"/>
      <c r="D240" s="51" t="s">
        <v>921</v>
      </c>
      <c r="E240" s="52" t="s">
        <v>1252</v>
      </c>
      <c r="F240" s="53">
        <v>1</v>
      </c>
      <c r="G240" s="53">
        <v>8</v>
      </c>
      <c r="H240" s="55">
        <v>10272.66</v>
      </c>
      <c r="I240" s="66">
        <v>1161</v>
      </c>
      <c r="J240" s="65"/>
    </row>
    <row r="241" spans="2:10" ht="17.25" thickBot="1" x14ac:dyDescent="0.3">
      <c r="B241" s="16"/>
      <c r="D241" s="51" t="s">
        <v>922</v>
      </c>
      <c r="E241" s="52" t="s">
        <v>1242</v>
      </c>
      <c r="F241" s="53">
        <v>3</v>
      </c>
      <c r="G241" s="53">
        <v>19</v>
      </c>
      <c r="H241" s="55">
        <v>28207.040000000001</v>
      </c>
      <c r="I241" s="66">
        <v>1323</v>
      </c>
      <c r="J241" s="65"/>
    </row>
    <row r="242" spans="2:10" ht="17.25" thickBot="1" x14ac:dyDescent="0.3">
      <c r="B242" s="16"/>
      <c r="D242" s="51" t="s">
        <v>923</v>
      </c>
      <c r="E242" s="52" t="s">
        <v>1264</v>
      </c>
      <c r="F242" s="53">
        <v>4</v>
      </c>
      <c r="G242" s="53">
        <v>16</v>
      </c>
      <c r="H242" s="55">
        <v>8437.4500000000007</v>
      </c>
      <c r="I242" s="66">
        <v>1162</v>
      </c>
      <c r="J242" s="75">
        <v>118.79</v>
      </c>
    </row>
    <row r="243" spans="2:10" ht="17.25" thickBot="1" x14ac:dyDescent="0.3">
      <c r="B243" s="16"/>
      <c r="D243" s="51" t="s">
        <v>350</v>
      </c>
      <c r="E243" s="52" t="s">
        <v>1255</v>
      </c>
      <c r="F243" s="53">
        <v>2</v>
      </c>
      <c r="G243" s="53">
        <v>4</v>
      </c>
      <c r="H243" s="55">
        <v>10059.36</v>
      </c>
      <c r="I243" s="66">
        <v>1012</v>
      </c>
      <c r="J243" s="65"/>
    </row>
    <row r="244" spans="2:10" ht="17.25" thickBot="1" x14ac:dyDescent="0.3">
      <c r="B244" s="16"/>
      <c r="D244" s="51" t="s">
        <v>351</v>
      </c>
      <c r="E244" s="52" t="s">
        <v>1236</v>
      </c>
      <c r="F244" s="53">
        <v>2</v>
      </c>
      <c r="G244" s="53">
        <v>4</v>
      </c>
      <c r="H244" s="55">
        <v>3606.6</v>
      </c>
      <c r="I244" s="66">
        <v>144</v>
      </c>
      <c r="J244" s="74">
        <v>3154.6</v>
      </c>
    </row>
    <row r="245" spans="2:10" ht="17.25" thickBot="1" x14ac:dyDescent="0.3">
      <c r="B245" s="16"/>
      <c r="D245" s="51" t="s">
        <v>352</v>
      </c>
      <c r="E245" s="52" t="s">
        <v>1247</v>
      </c>
      <c r="F245" s="53">
        <v>1</v>
      </c>
      <c r="G245" s="53">
        <v>6</v>
      </c>
      <c r="H245" s="55">
        <v>6552.95</v>
      </c>
      <c r="I245" s="66">
        <v>145</v>
      </c>
      <c r="J245" s="65"/>
    </row>
    <row r="246" spans="2:10" ht="17.25" thickBot="1" x14ac:dyDescent="0.3">
      <c r="B246" s="16"/>
      <c r="D246" s="51" t="s">
        <v>353</v>
      </c>
      <c r="E246" s="52" t="s">
        <v>1240</v>
      </c>
      <c r="F246" s="53">
        <v>1</v>
      </c>
      <c r="G246" s="53">
        <v>1</v>
      </c>
      <c r="H246" s="55">
        <v>7116.02</v>
      </c>
      <c r="I246" s="66">
        <v>146</v>
      </c>
      <c r="J246" s="65"/>
    </row>
    <row r="247" spans="2:10" ht="17.25" thickBot="1" x14ac:dyDescent="0.3">
      <c r="B247" s="16"/>
      <c r="D247" s="51" t="s">
        <v>354</v>
      </c>
      <c r="E247" s="52" t="s">
        <v>1253</v>
      </c>
      <c r="F247" s="53">
        <v>2</v>
      </c>
      <c r="G247" s="53">
        <v>14</v>
      </c>
      <c r="H247" s="55">
        <v>1798.46</v>
      </c>
      <c r="I247" s="66">
        <v>1046</v>
      </c>
      <c r="J247" s="65"/>
    </row>
    <row r="248" spans="2:10" ht="17.25" thickBot="1" x14ac:dyDescent="0.3">
      <c r="B248" s="16"/>
      <c r="D248" s="51" t="s">
        <v>355</v>
      </c>
      <c r="E248" s="52" t="s">
        <v>1264</v>
      </c>
      <c r="F248" s="53">
        <v>4</v>
      </c>
      <c r="G248" s="53">
        <v>15</v>
      </c>
      <c r="H248" s="57">
        <v>651.4</v>
      </c>
      <c r="I248" s="66">
        <v>150</v>
      </c>
      <c r="J248" s="74">
        <v>5370.74</v>
      </c>
    </row>
    <row r="249" spans="2:10" ht="17.25" thickBot="1" x14ac:dyDescent="0.3">
      <c r="B249" s="16"/>
      <c r="D249" s="51" t="s">
        <v>356</v>
      </c>
      <c r="E249" s="52" t="s">
        <v>1238</v>
      </c>
      <c r="F249" s="53">
        <v>2</v>
      </c>
      <c r="G249" s="53">
        <v>14</v>
      </c>
      <c r="H249" s="55">
        <v>11069.58</v>
      </c>
      <c r="I249" s="66">
        <v>1325</v>
      </c>
      <c r="J249" s="65"/>
    </row>
    <row r="250" spans="2:10" ht="17.25" thickBot="1" x14ac:dyDescent="0.3">
      <c r="B250" s="16"/>
      <c r="D250" s="51" t="s">
        <v>357</v>
      </c>
      <c r="E250" s="52" t="s">
        <v>1242</v>
      </c>
      <c r="F250" s="53">
        <v>3</v>
      </c>
      <c r="G250" s="53">
        <v>22</v>
      </c>
      <c r="H250" s="55">
        <v>25576.43</v>
      </c>
      <c r="I250" s="66">
        <v>152</v>
      </c>
      <c r="J250" s="65"/>
    </row>
    <row r="251" spans="2:10" ht="17.25" thickBot="1" x14ac:dyDescent="0.3">
      <c r="B251" s="16"/>
      <c r="D251" s="51" t="s">
        <v>777</v>
      </c>
      <c r="E251" s="52" t="s">
        <v>1256</v>
      </c>
      <c r="F251" s="53">
        <v>3</v>
      </c>
      <c r="G251" s="53">
        <v>19</v>
      </c>
      <c r="H251" s="55">
        <v>4766.3500000000004</v>
      </c>
      <c r="I251" s="66">
        <v>1163</v>
      </c>
      <c r="J251" s="65"/>
    </row>
    <row r="252" spans="2:10" ht="17.25" thickBot="1" x14ac:dyDescent="0.3">
      <c r="B252" s="16"/>
      <c r="D252" s="51" t="s">
        <v>778</v>
      </c>
      <c r="E252" s="52" t="s">
        <v>1236</v>
      </c>
      <c r="F252" s="53">
        <v>2</v>
      </c>
      <c r="G252" s="53">
        <v>4</v>
      </c>
      <c r="H252" s="55">
        <v>3749.72</v>
      </c>
      <c r="I252" s="66">
        <v>1164</v>
      </c>
      <c r="J252" s="74">
        <v>5375.09</v>
      </c>
    </row>
    <row r="253" spans="2:10" ht="17.25" thickBot="1" x14ac:dyDescent="0.3">
      <c r="B253" s="16"/>
      <c r="D253" s="51" t="s">
        <v>360</v>
      </c>
      <c r="E253" s="52" t="s">
        <v>1239</v>
      </c>
      <c r="F253" s="53">
        <v>3</v>
      </c>
      <c r="G253" s="53">
        <v>18</v>
      </c>
      <c r="H253" s="55">
        <v>23980.62</v>
      </c>
      <c r="I253" s="66">
        <v>154</v>
      </c>
      <c r="J253" s="65"/>
    </row>
    <row r="254" spans="2:10" ht="17.25" thickBot="1" x14ac:dyDescent="0.3">
      <c r="B254" s="16"/>
      <c r="D254" s="51" t="s">
        <v>924</v>
      </c>
      <c r="E254" s="52" t="s">
        <v>1247</v>
      </c>
      <c r="F254" s="53">
        <v>1</v>
      </c>
      <c r="G254" s="53">
        <v>6</v>
      </c>
      <c r="H254" s="55">
        <v>2375.06</v>
      </c>
      <c r="I254" s="66">
        <v>1165</v>
      </c>
      <c r="J254" s="74">
        <v>11088.02</v>
      </c>
    </row>
    <row r="255" spans="2:10" ht="17.25" thickBot="1" x14ac:dyDescent="0.3">
      <c r="B255" s="16"/>
      <c r="D255" s="51" t="s">
        <v>362</v>
      </c>
      <c r="E255" s="52" t="s">
        <v>1241</v>
      </c>
      <c r="F255" s="53">
        <v>4</v>
      </c>
      <c r="G255" s="53">
        <v>10</v>
      </c>
      <c r="H255" s="55">
        <v>6682.01</v>
      </c>
      <c r="I255" s="66">
        <v>1438</v>
      </c>
      <c r="J255" s="75">
        <v>0</v>
      </c>
    </row>
    <row r="256" spans="2:10" ht="17.25" thickBot="1" x14ac:dyDescent="0.3">
      <c r="B256" s="16"/>
      <c r="D256" s="51" t="s">
        <v>363</v>
      </c>
      <c r="E256" s="52" t="s">
        <v>1243</v>
      </c>
      <c r="F256" s="53">
        <v>1</v>
      </c>
      <c r="G256" s="53">
        <v>11</v>
      </c>
      <c r="H256" s="55">
        <v>105911.06</v>
      </c>
      <c r="I256" s="66">
        <v>1326</v>
      </c>
      <c r="J256" s="65"/>
    </row>
    <row r="257" spans="2:10" ht="17.25" thickBot="1" x14ac:dyDescent="0.3">
      <c r="B257" s="16"/>
      <c r="D257" s="51" t="s">
        <v>364</v>
      </c>
      <c r="E257" s="52" t="s">
        <v>1250</v>
      </c>
      <c r="F257" s="53">
        <v>1</v>
      </c>
      <c r="G257" s="53">
        <v>6</v>
      </c>
      <c r="H257" s="55">
        <v>4848.78</v>
      </c>
      <c r="I257" s="66">
        <v>162</v>
      </c>
      <c r="J257" s="74">
        <v>31169.72</v>
      </c>
    </row>
    <row r="258" spans="2:10" ht="17.25" thickBot="1" x14ac:dyDescent="0.3">
      <c r="B258" s="16"/>
      <c r="D258" s="51" t="s">
        <v>365</v>
      </c>
      <c r="E258" s="52" t="s">
        <v>1241</v>
      </c>
      <c r="F258" s="53">
        <v>4</v>
      </c>
      <c r="G258" s="53">
        <v>10</v>
      </c>
      <c r="H258" s="55">
        <v>19447.97</v>
      </c>
      <c r="I258" s="66">
        <v>1440</v>
      </c>
      <c r="J258" s="65"/>
    </row>
    <row r="259" spans="2:10" ht="33.75" thickBot="1" x14ac:dyDescent="0.3">
      <c r="B259" s="16"/>
      <c r="D259" s="51" t="s">
        <v>925</v>
      </c>
      <c r="E259" s="52" t="s">
        <v>1251</v>
      </c>
      <c r="F259" s="53">
        <v>3</v>
      </c>
      <c r="G259" s="53">
        <v>19</v>
      </c>
      <c r="H259" s="55">
        <v>3851.92</v>
      </c>
      <c r="I259" s="66">
        <v>1327</v>
      </c>
      <c r="J259" s="74">
        <v>8332.77</v>
      </c>
    </row>
    <row r="260" spans="2:10" ht="33.75" thickBot="1" x14ac:dyDescent="0.3">
      <c r="B260" s="16"/>
      <c r="D260" s="51" t="s">
        <v>926</v>
      </c>
      <c r="E260" s="52" t="s">
        <v>1251</v>
      </c>
      <c r="F260" s="53">
        <v>3</v>
      </c>
      <c r="G260" s="53">
        <v>19</v>
      </c>
      <c r="H260" s="55">
        <v>28947.82</v>
      </c>
      <c r="I260" s="66">
        <v>1167</v>
      </c>
      <c r="J260" s="74">
        <v>3454.65</v>
      </c>
    </row>
    <row r="261" spans="2:10" ht="17.25" thickBot="1" x14ac:dyDescent="0.3">
      <c r="B261" s="16"/>
      <c r="D261" s="51" t="s">
        <v>927</v>
      </c>
      <c r="E261" s="52" t="s">
        <v>1239</v>
      </c>
      <c r="F261" s="53">
        <v>3</v>
      </c>
      <c r="G261" s="53">
        <v>21</v>
      </c>
      <c r="H261" s="57">
        <v>681.14</v>
      </c>
      <c r="I261" s="66">
        <v>1168</v>
      </c>
      <c r="J261" s="65"/>
    </row>
    <row r="262" spans="2:10" ht="17.25" thickBot="1" x14ac:dyDescent="0.3">
      <c r="B262" s="16"/>
      <c r="D262" s="51" t="s">
        <v>928</v>
      </c>
      <c r="E262" s="52" t="s">
        <v>1237</v>
      </c>
      <c r="F262" s="53">
        <v>3</v>
      </c>
      <c r="G262" s="53">
        <v>22</v>
      </c>
      <c r="H262" s="55">
        <v>13498.48</v>
      </c>
      <c r="I262" s="66">
        <v>1169</v>
      </c>
      <c r="J262" s="65"/>
    </row>
    <row r="263" spans="2:10" ht="17.25" thickBot="1" x14ac:dyDescent="0.3">
      <c r="B263" s="16"/>
      <c r="D263" s="51" t="s">
        <v>370</v>
      </c>
      <c r="E263" s="52" t="s">
        <v>1244</v>
      </c>
      <c r="F263" s="53">
        <v>4</v>
      </c>
      <c r="G263" s="53">
        <v>10</v>
      </c>
      <c r="H263" s="55">
        <v>2800.61</v>
      </c>
      <c r="I263" s="66">
        <v>1170</v>
      </c>
      <c r="J263" s="74">
        <v>2643.03</v>
      </c>
    </row>
    <row r="264" spans="2:10" ht="17.25" thickBot="1" x14ac:dyDescent="0.3">
      <c r="B264" s="16"/>
      <c r="D264" s="51" t="s">
        <v>371</v>
      </c>
      <c r="E264" s="52" t="s">
        <v>1249</v>
      </c>
      <c r="F264" s="53">
        <v>4</v>
      </c>
      <c r="G264" s="53">
        <v>7</v>
      </c>
      <c r="H264" s="55">
        <v>11521.47</v>
      </c>
      <c r="I264" s="66">
        <v>1328</v>
      </c>
      <c r="J264" s="65"/>
    </row>
    <row r="265" spans="2:10" ht="17.25" thickBot="1" x14ac:dyDescent="0.3">
      <c r="B265" s="16"/>
      <c r="D265" s="51" t="s">
        <v>929</v>
      </c>
      <c r="E265" s="52" t="s">
        <v>1242</v>
      </c>
      <c r="F265" s="53">
        <v>3</v>
      </c>
      <c r="G265" s="53">
        <v>19</v>
      </c>
      <c r="H265" s="55">
        <v>7056.07</v>
      </c>
      <c r="I265" s="66">
        <v>1329</v>
      </c>
      <c r="J265" s="74">
        <v>3040.04</v>
      </c>
    </row>
    <row r="266" spans="2:10" ht="17.25" thickBot="1" x14ac:dyDescent="0.3">
      <c r="B266" s="16"/>
      <c r="D266" s="51" t="s">
        <v>373</v>
      </c>
      <c r="E266" s="52" t="s">
        <v>1257</v>
      </c>
      <c r="F266" s="53">
        <v>1</v>
      </c>
      <c r="G266" s="53">
        <v>1</v>
      </c>
      <c r="H266" s="55">
        <v>9533.3799999999992</v>
      </c>
      <c r="I266" s="66">
        <v>1172</v>
      </c>
      <c r="J266" s="74">
        <v>3833.73</v>
      </c>
    </row>
    <row r="267" spans="2:10" ht="17.25" thickBot="1" x14ac:dyDescent="0.3">
      <c r="B267" s="16"/>
      <c r="D267" s="51" t="s">
        <v>374</v>
      </c>
      <c r="E267" s="52" t="s">
        <v>1242</v>
      </c>
      <c r="F267" s="53">
        <v>3</v>
      </c>
      <c r="G267" s="53">
        <v>22</v>
      </c>
      <c r="H267" s="55">
        <v>34264.82</v>
      </c>
      <c r="I267" s="66">
        <v>1047</v>
      </c>
      <c r="J267" s="65"/>
    </row>
    <row r="268" spans="2:10" ht="17.25" thickBot="1" x14ac:dyDescent="0.3">
      <c r="B268" s="16"/>
      <c r="D268" s="51" t="s">
        <v>375</v>
      </c>
      <c r="E268" s="52" t="s">
        <v>1255</v>
      </c>
      <c r="F268" s="53">
        <v>2</v>
      </c>
      <c r="G268" s="53">
        <v>20</v>
      </c>
      <c r="H268" s="55">
        <v>8447.6200000000008</v>
      </c>
      <c r="I268" s="66">
        <v>1173</v>
      </c>
      <c r="J268" s="75">
        <v>402.55</v>
      </c>
    </row>
    <row r="269" spans="2:10" ht="33.75" thickBot="1" x14ac:dyDescent="0.3">
      <c r="B269" s="16"/>
      <c r="D269" s="51" t="s">
        <v>930</v>
      </c>
      <c r="E269" s="52" t="s">
        <v>1234</v>
      </c>
      <c r="F269" s="53">
        <v>2</v>
      </c>
      <c r="G269" s="53">
        <v>13</v>
      </c>
      <c r="H269" s="55">
        <v>12831.53</v>
      </c>
      <c r="I269" s="66">
        <v>1174</v>
      </c>
      <c r="J269" s="65"/>
    </row>
    <row r="270" spans="2:10" ht="17.25" thickBot="1" x14ac:dyDescent="0.3">
      <c r="B270" s="16"/>
      <c r="D270" s="51" t="s">
        <v>377</v>
      </c>
      <c r="E270" s="52" t="s">
        <v>1248</v>
      </c>
      <c r="F270" s="53">
        <v>2</v>
      </c>
      <c r="G270" s="53">
        <v>5</v>
      </c>
      <c r="H270" s="55">
        <v>2205.46</v>
      </c>
      <c r="I270" s="66">
        <v>322</v>
      </c>
      <c r="J270" s="65"/>
    </row>
    <row r="271" spans="2:10" ht="17.25" thickBot="1" x14ac:dyDescent="0.3">
      <c r="B271" s="16"/>
      <c r="D271" s="51" t="s">
        <v>378</v>
      </c>
      <c r="E271" s="52" t="s">
        <v>1252</v>
      </c>
      <c r="F271" s="53">
        <v>1</v>
      </c>
      <c r="G271" s="53">
        <v>8</v>
      </c>
      <c r="H271" s="55">
        <v>19389.13</v>
      </c>
      <c r="I271" s="66">
        <v>166</v>
      </c>
      <c r="J271" s="65"/>
    </row>
    <row r="272" spans="2:10" ht="17.25" thickBot="1" x14ac:dyDescent="0.3">
      <c r="B272" s="16"/>
      <c r="D272" s="51" t="s">
        <v>379</v>
      </c>
      <c r="E272" s="52" t="s">
        <v>1234</v>
      </c>
      <c r="F272" s="53">
        <v>2</v>
      </c>
      <c r="G272" s="53">
        <v>13</v>
      </c>
      <c r="H272" s="55">
        <v>21403.85</v>
      </c>
      <c r="I272" s="66">
        <v>1330</v>
      </c>
      <c r="J272" s="76">
        <v>33023.24</v>
      </c>
    </row>
    <row r="273" spans="2:10" ht="17.25" thickBot="1" x14ac:dyDescent="0.3">
      <c r="B273" s="16"/>
      <c r="D273" s="51" t="s">
        <v>380</v>
      </c>
      <c r="E273" s="52" t="s">
        <v>1247</v>
      </c>
      <c r="F273" s="53">
        <v>1</v>
      </c>
      <c r="G273" s="53">
        <v>2</v>
      </c>
      <c r="H273" s="57">
        <v>797.9</v>
      </c>
      <c r="I273" s="66">
        <v>123</v>
      </c>
      <c r="J273" s="65"/>
    </row>
    <row r="274" spans="2:10" ht="17.25" thickBot="1" x14ac:dyDescent="0.3">
      <c r="B274" s="16"/>
      <c r="D274" s="51" t="s">
        <v>381</v>
      </c>
      <c r="E274" s="52" t="s">
        <v>1252</v>
      </c>
      <c r="F274" s="53">
        <v>1</v>
      </c>
      <c r="G274" s="53">
        <v>11</v>
      </c>
      <c r="H274" s="55">
        <v>40587.42</v>
      </c>
      <c r="I274" s="66">
        <v>1048</v>
      </c>
      <c r="J274" s="74">
        <v>2199.5300000000002</v>
      </c>
    </row>
    <row r="275" spans="2:10" ht="17.25" thickBot="1" x14ac:dyDescent="0.3">
      <c r="B275" s="16"/>
      <c r="D275" s="51" t="s">
        <v>382</v>
      </c>
      <c r="E275" s="52" t="s">
        <v>1257</v>
      </c>
      <c r="F275" s="53">
        <v>1</v>
      </c>
      <c r="G275" s="53">
        <v>2</v>
      </c>
      <c r="H275" s="55">
        <v>26826.94</v>
      </c>
      <c r="I275" s="66">
        <v>1331</v>
      </c>
      <c r="J275" s="74">
        <v>8791.33</v>
      </c>
    </row>
    <row r="276" spans="2:10" ht="17.25" thickBot="1" x14ac:dyDescent="0.3">
      <c r="B276" s="16"/>
      <c r="D276" s="51" t="s">
        <v>383</v>
      </c>
      <c r="E276" s="52" t="s">
        <v>1248</v>
      </c>
      <c r="F276" s="53">
        <v>2</v>
      </c>
      <c r="G276" s="53">
        <v>12</v>
      </c>
      <c r="H276" s="55">
        <v>22291</v>
      </c>
      <c r="I276" s="66">
        <v>1049</v>
      </c>
      <c r="J276" s="65"/>
    </row>
    <row r="277" spans="2:10" ht="17.25" thickBot="1" x14ac:dyDescent="0.3">
      <c r="B277" s="16"/>
      <c r="D277" s="51" t="s">
        <v>384</v>
      </c>
      <c r="E277" s="52" t="s">
        <v>1241</v>
      </c>
      <c r="F277" s="53">
        <v>4</v>
      </c>
      <c r="G277" s="53">
        <v>10</v>
      </c>
      <c r="H277" s="57">
        <v>258.83</v>
      </c>
      <c r="I277" s="66">
        <v>170</v>
      </c>
      <c r="J277" s="74">
        <v>21760.87</v>
      </c>
    </row>
    <row r="278" spans="2:10" ht="17.25" thickBot="1" x14ac:dyDescent="0.3">
      <c r="B278" s="16"/>
      <c r="D278" s="51" t="s">
        <v>385</v>
      </c>
      <c r="E278" s="52" t="s">
        <v>1265</v>
      </c>
      <c r="F278" s="53">
        <v>4</v>
      </c>
      <c r="G278" s="53">
        <v>7</v>
      </c>
      <c r="H278" s="55">
        <v>18935.45</v>
      </c>
      <c r="I278" s="66">
        <v>1332</v>
      </c>
      <c r="J278" s="74">
        <v>4309.5200000000004</v>
      </c>
    </row>
    <row r="279" spans="2:10" ht="17.25" thickBot="1" x14ac:dyDescent="0.3">
      <c r="B279" s="16"/>
      <c r="D279" s="51" t="s">
        <v>809</v>
      </c>
      <c r="E279" s="52" t="s">
        <v>1236</v>
      </c>
      <c r="F279" s="53">
        <v>2</v>
      </c>
      <c r="G279" s="53">
        <v>4</v>
      </c>
      <c r="H279" s="55">
        <v>7178.75</v>
      </c>
      <c r="I279" s="66">
        <v>1333</v>
      </c>
      <c r="J279" s="74">
        <v>2942.32</v>
      </c>
    </row>
    <row r="280" spans="2:10" ht="17.25" thickBot="1" x14ac:dyDescent="0.3">
      <c r="B280" s="16"/>
      <c r="D280" s="51" t="s">
        <v>387</v>
      </c>
      <c r="E280" s="52" t="s">
        <v>1240</v>
      </c>
      <c r="F280" s="53">
        <v>1</v>
      </c>
      <c r="G280" s="53">
        <v>2</v>
      </c>
      <c r="H280" s="55">
        <v>13051.31</v>
      </c>
      <c r="I280" s="66">
        <v>135</v>
      </c>
      <c r="J280" s="65"/>
    </row>
    <row r="281" spans="2:10" ht="33.75" thickBot="1" x14ac:dyDescent="0.3">
      <c r="B281" s="16"/>
      <c r="D281" s="51" t="s">
        <v>931</v>
      </c>
      <c r="E281" s="52" t="s">
        <v>1249</v>
      </c>
      <c r="F281" s="53">
        <v>4</v>
      </c>
      <c r="G281" s="53">
        <v>7</v>
      </c>
      <c r="H281" s="55">
        <v>5124.2299999999996</v>
      </c>
      <c r="I281" s="66">
        <v>1050</v>
      </c>
      <c r="J281" s="74">
        <v>6638.15</v>
      </c>
    </row>
    <row r="282" spans="2:10" ht="17.25" thickBot="1" x14ac:dyDescent="0.3">
      <c r="B282" s="16"/>
      <c r="D282" s="51" t="s">
        <v>389</v>
      </c>
      <c r="E282" s="52" t="s">
        <v>1249</v>
      </c>
      <c r="F282" s="53">
        <v>4</v>
      </c>
      <c r="G282" s="53">
        <v>7</v>
      </c>
      <c r="H282" s="55">
        <v>41627</v>
      </c>
      <c r="I282" s="66">
        <v>1441</v>
      </c>
      <c r="J282" s="74">
        <v>27402.63</v>
      </c>
    </row>
    <row r="283" spans="2:10" ht="17.25" thickBot="1" x14ac:dyDescent="0.3">
      <c r="B283" s="16"/>
      <c r="D283" s="51" t="s">
        <v>390</v>
      </c>
      <c r="E283" s="52" t="s">
        <v>1240</v>
      </c>
      <c r="F283" s="53">
        <v>1</v>
      </c>
      <c r="G283" s="53">
        <v>1</v>
      </c>
      <c r="H283" s="55">
        <v>170982.79</v>
      </c>
      <c r="I283" s="66">
        <v>1335</v>
      </c>
      <c r="J283" s="65"/>
    </row>
    <row r="284" spans="2:10" ht="33.75" thickBot="1" x14ac:dyDescent="0.3">
      <c r="B284" s="16"/>
      <c r="D284" s="51" t="s">
        <v>932</v>
      </c>
      <c r="E284" s="52" t="s">
        <v>1252</v>
      </c>
      <c r="F284" s="53">
        <v>1</v>
      </c>
      <c r="G284" s="53">
        <v>8</v>
      </c>
      <c r="H284" s="55">
        <v>10761.3</v>
      </c>
      <c r="I284" s="66">
        <v>1051</v>
      </c>
      <c r="J284" s="75">
        <v>0</v>
      </c>
    </row>
    <row r="285" spans="2:10" ht="17.25" thickBot="1" x14ac:dyDescent="0.3">
      <c r="B285" s="16"/>
      <c r="D285" s="51" t="s">
        <v>392</v>
      </c>
      <c r="E285" s="52" t="s">
        <v>1251</v>
      </c>
      <c r="F285" s="53">
        <v>3</v>
      </c>
      <c r="G285" s="53">
        <v>17</v>
      </c>
      <c r="H285" s="55">
        <v>13809.77</v>
      </c>
      <c r="I285" s="66">
        <v>1442</v>
      </c>
      <c r="J285" s="74">
        <v>46214.93</v>
      </c>
    </row>
    <row r="286" spans="2:10" ht="17.25" thickBot="1" x14ac:dyDescent="0.3">
      <c r="B286" s="16"/>
      <c r="D286" s="51" t="s">
        <v>933</v>
      </c>
      <c r="E286" s="52" t="s">
        <v>1241</v>
      </c>
      <c r="F286" s="53">
        <v>4</v>
      </c>
      <c r="G286" s="53">
        <v>10</v>
      </c>
      <c r="H286" s="55">
        <v>30360.94</v>
      </c>
      <c r="I286" s="66">
        <v>1175</v>
      </c>
      <c r="J286" s="74">
        <v>6072.28</v>
      </c>
    </row>
    <row r="287" spans="2:10" ht="17.25" thickBot="1" x14ac:dyDescent="0.3">
      <c r="B287" s="16"/>
      <c r="D287" s="51" t="s">
        <v>934</v>
      </c>
      <c r="E287" s="52" t="s">
        <v>1249</v>
      </c>
      <c r="F287" s="53">
        <v>4</v>
      </c>
      <c r="G287" s="53">
        <v>7</v>
      </c>
      <c r="H287" s="55">
        <v>18652.759999999998</v>
      </c>
      <c r="I287" s="66">
        <v>1336</v>
      </c>
      <c r="J287" s="74">
        <v>28757.56</v>
      </c>
    </row>
    <row r="288" spans="2:10" ht="33.75" thickBot="1" x14ac:dyDescent="0.3">
      <c r="B288" s="16"/>
      <c r="D288" s="51" t="s">
        <v>935</v>
      </c>
      <c r="E288" s="52" t="s">
        <v>1245</v>
      </c>
      <c r="F288" s="56" t="s">
        <v>1246</v>
      </c>
      <c r="G288" s="53">
        <v>10</v>
      </c>
      <c r="H288" s="55">
        <v>8593.25</v>
      </c>
      <c r="I288" s="66">
        <v>1337</v>
      </c>
      <c r="J288" s="74">
        <v>13033.96</v>
      </c>
    </row>
    <row r="289" spans="2:10" ht="17.25" thickBot="1" x14ac:dyDescent="0.3">
      <c r="B289" s="16"/>
      <c r="D289" s="51" t="s">
        <v>936</v>
      </c>
      <c r="E289" s="52" t="s">
        <v>1238</v>
      </c>
      <c r="F289" s="53">
        <v>2</v>
      </c>
      <c r="G289" s="53">
        <v>20</v>
      </c>
      <c r="H289" s="55">
        <v>4090.35</v>
      </c>
      <c r="I289" s="66">
        <v>1338</v>
      </c>
      <c r="J289" s="65"/>
    </row>
    <row r="290" spans="2:10" ht="33.75" thickBot="1" x14ac:dyDescent="0.3">
      <c r="B290" s="16"/>
      <c r="D290" s="51" t="s">
        <v>937</v>
      </c>
      <c r="E290" s="52" t="s">
        <v>1239</v>
      </c>
      <c r="F290" s="53">
        <v>3</v>
      </c>
      <c r="G290" s="53">
        <v>17</v>
      </c>
      <c r="H290" s="57">
        <v>572.47</v>
      </c>
      <c r="I290" s="66">
        <v>1176</v>
      </c>
      <c r="J290" s="65"/>
    </row>
    <row r="291" spans="2:10" ht="17.25" thickBot="1" x14ac:dyDescent="0.3">
      <c r="B291" s="16"/>
      <c r="D291" s="51" t="s">
        <v>398</v>
      </c>
      <c r="E291" s="52" t="s">
        <v>1239</v>
      </c>
      <c r="F291" s="53">
        <v>3</v>
      </c>
      <c r="G291" s="53">
        <v>21</v>
      </c>
      <c r="H291" s="55">
        <v>16778.22</v>
      </c>
      <c r="I291" s="66">
        <v>1177</v>
      </c>
      <c r="J291" s="74">
        <v>11283.5</v>
      </c>
    </row>
    <row r="292" spans="2:10" ht="17.25" thickBot="1" x14ac:dyDescent="0.3">
      <c r="B292" s="16"/>
      <c r="D292" s="51" t="s">
        <v>938</v>
      </c>
      <c r="E292" s="52" t="s">
        <v>1244</v>
      </c>
      <c r="F292" s="53">
        <v>4</v>
      </c>
      <c r="G292" s="53">
        <v>9</v>
      </c>
      <c r="H292" s="55">
        <v>9734.94</v>
      </c>
      <c r="I292" s="66">
        <v>1178</v>
      </c>
      <c r="J292" s="75">
        <v>198.75</v>
      </c>
    </row>
    <row r="293" spans="2:10" ht="33.75" thickBot="1" x14ac:dyDescent="0.3">
      <c r="B293" s="16"/>
      <c r="D293" s="51" t="s">
        <v>939</v>
      </c>
      <c r="E293" s="52" t="s">
        <v>1265</v>
      </c>
      <c r="F293" s="53">
        <v>4</v>
      </c>
      <c r="G293" s="53">
        <v>3</v>
      </c>
      <c r="H293" s="55">
        <v>14724.66</v>
      </c>
      <c r="I293" s="66">
        <v>1339</v>
      </c>
      <c r="J293" s="65"/>
    </row>
    <row r="294" spans="2:10" ht="17.25" thickBot="1" x14ac:dyDescent="0.3">
      <c r="B294" s="16"/>
      <c r="D294" s="51" t="s">
        <v>401</v>
      </c>
      <c r="E294" s="52" t="s">
        <v>1238</v>
      </c>
      <c r="F294" s="53">
        <v>2</v>
      </c>
      <c r="G294" s="53">
        <v>20</v>
      </c>
      <c r="H294" s="55">
        <v>89979.85</v>
      </c>
      <c r="I294" s="66">
        <v>1052</v>
      </c>
      <c r="J294" s="74">
        <v>1295.99</v>
      </c>
    </row>
    <row r="295" spans="2:10" ht="17.25" thickBot="1" x14ac:dyDescent="0.3">
      <c r="B295" s="16"/>
      <c r="D295" s="51" t="s">
        <v>940</v>
      </c>
      <c r="E295" s="52" t="s">
        <v>1254</v>
      </c>
      <c r="F295" s="53">
        <v>3</v>
      </c>
      <c r="G295" s="53">
        <v>18</v>
      </c>
      <c r="H295" s="55">
        <v>25380.59</v>
      </c>
      <c r="I295" s="66">
        <v>1179</v>
      </c>
      <c r="J295" s="65"/>
    </row>
    <row r="296" spans="2:10" ht="17.25" thickBot="1" x14ac:dyDescent="0.3">
      <c r="B296" s="16"/>
      <c r="D296" s="51" t="s">
        <v>403</v>
      </c>
      <c r="E296" s="52" t="s">
        <v>1252</v>
      </c>
      <c r="F296" s="53">
        <v>1</v>
      </c>
      <c r="G296" s="53">
        <v>8</v>
      </c>
      <c r="H296" s="57">
        <v>562.72</v>
      </c>
      <c r="I296" s="66">
        <v>1180</v>
      </c>
      <c r="J296" s="65"/>
    </row>
    <row r="297" spans="2:10" ht="17.25" thickBot="1" x14ac:dyDescent="0.3">
      <c r="B297" s="16"/>
      <c r="D297" s="51" t="s">
        <v>404</v>
      </c>
      <c r="E297" s="52" t="s">
        <v>1256</v>
      </c>
      <c r="F297" s="53">
        <v>3</v>
      </c>
      <c r="G297" s="53">
        <v>19</v>
      </c>
      <c r="H297" s="55">
        <v>14504.45</v>
      </c>
      <c r="I297" s="66">
        <v>1443</v>
      </c>
      <c r="J297" s="74">
        <v>13523.99</v>
      </c>
    </row>
    <row r="298" spans="2:10" ht="17.25" thickBot="1" x14ac:dyDescent="0.3">
      <c r="B298" s="16"/>
      <c r="D298" s="51" t="s">
        <v>779</v>
      </c>
      <c r="E298" s="52" t="s">
        <v>1264</v>
      </c>
      <c r="F298" s="53">
        <v>4</v>
      </c>
      <c r="G298" s="54">
        <v>15</v>
      </c>
      <c r="H298" s="55">
        <v>10557.3</v>
      </c>
      <c r="I298" s="66">
        <v>1181</v>
      </c>
      <c r="J298" s="74">
        <v>6137.73</v>
      </c>
    </row>
    <row r="299" spans="2:10" ht="33.75" thickBot="1" x14ac:dyDescent="0.3">
      <c r="B299" s="16"/>
      <c r="D299" s="51" t="s">
        <v>941</v>
      </c>
      <c r="E299" s="52" t="s">
        <v>1265</v>
      </c>
      <c r="F299" s="53">
        <v>4</v>
      </c>
      <c r="G299" s="54">
        <v>3</v>
      </c>
      <c r="H299" s="55">
        <v>18570.72</v>
      </c>
      <c r="I299" s="66">
        <v>1340</v>
      </c>
      <c r="J299" s="74">
        <v>31141.08</v>
      </c>
    </row>
    <row r="300" spans="2:10" ht="33.75" thickBot="1" x14ac:dyDescent="0.3">
      <c r="B300" s="16"/>
      <c r="D300" s="51" t="s">
        <v>942</v>
      </c>
      <c r="E300" s="52" t="s">
        <v>1244</v>
      </c>
      <c r="F300" s="53">
        <v>4</v>
      </c>
      <c r="G300" s="54">
        <v>10</v>
      </c>
      <c r="H300" s="55">
        <v>13539.8</v>
      </c>
      <c r="I300" s="66">
        <v>1053</v>
      </c>
      <c r="J300" s="74">
        <v>19011.21</v>
      </c>
    </row>
    <row r="301" spans="2:10" ht="17.25" thickBot="1" x14ac:dyDescent="0.3">
      <c r="B301" s="16"/>
      <c r="D301" s="51" t="s">
        <v>408</v>
      </c>
      <c r="E301" s="52" t="s">
        <v>1255</v>
      </c>
      <c r="F301" s="53">
        <v>2</v>
      </c>
      <c r="G301" s="54">
        <v>20</v>
      </c>
      <c r="H301" s="55">
        <v>73684.509999999995</v>
      </c>
      <c r="I301" s="66">
        <v>1341</v>
      </c>
      <c r="J301" s="65"/>
    </row>
    <row r="302" spans="2:10" ht="17.25" thickBot="1" x14ac:dyDescent="0.3">
      <c r="B302" s="16"/>
      <c r="D302" s="51" t="s">
        <v>410</v>
      </c>
      <c r="E302" s="52" t="s">
        <v>1244</v>
      </c>
      <c r="F302" s="53">
        <v>4</v>
      </c>
      <c r="G302" s="53">
        <v>9</v>
      </c>
      <c r="H302" s="55">
        <v>1775.57</v>
      </c>
      <c r="I302" s="66">
        <v>1459</v>
      </c>
      <c r="J302" s="74">
        <v>1668.71</v>
      </c>
    </row>
    <row r="303" spans="2:10" ht="33.75" thickBot="1" x14ac:dyDescent="0.3">
      <c r="B303" s="16"/>
      <c r="D303" s="51" t="s">
        <v>943</v>
      </c>
      <c r="E303" s="52" t="s">
        <v>1241</v>
      </c>
      <c r="F303" s="53">
        <v>4</v>
      </c>
      <c r="G303" s="53">
        <v>10</v>
      </c>
      <c r="H303" s="55">
        <v>1155.3499999999999</v>
      </c>
      <c r="I303" s="66">
        <v>1342</v>
      </c>
      <c r="J303" s="74">
        <v>3595.18</v>
      </c>
    </row>
    <row r="304" spans="2:10" ht="17.25" thickBot="1" x14ac:dyDescent="0.3">
      <c r="B304" s="16"/>
      <c r="D304" s="51" t="s">
        <v>412</v>
      </c>
      <c r="E304" s="52" t="s">
        <v>1239</v>
      </c>
      <c r="F304" s="53">
        <v>3</v>
      </c>
      <c r="G304" s="53">
        <v>18</v>
      </c>
      <c r="H304" s="55">
        <v>57619.64</v>
      </c>
      <c r="I304" s="66">
        <v>1183</v>
      </c>
      <c r="J304" s="74">
        <v>1444.22</v>
      </c>
    </row>
    <row r="305" spans="2:10" ht="17.25" thickBot="1" x14ac:dyDescent="0.3">
      <c r="B305" s="16"/>
      <c r="D305" s="51" t="s">
        <v>944</v>
      </c>
      <c r="E305" s="52" t="s">
        <v>1255</v>
      </c>
      <c r="F305" s="53">
        <v>2</v>
      </c>
      <c r="G305" s="53">
        <v>20</v>
      </c>
      <c r="H305" s="55">
        <v>14591.76</v>
      </c>
      <c r="I305" s="66">
        <v>1184</v>
      </c>
      <c r="J305" s="65"/>
    </row>
    <row r="306" spans="2:10" ht="17.25" thickBot="1" x14ac:dyDescent="0.3">
      <c r="B306" s="16"/>
      <c r="D306" s="51" t="s">
        <v>414</v>
      </c>
      <c r="E306" s="52" t="s">
        <v>1257</v>
      </c>
      <c r="F306" s="53">
        <v>1</v>
      </c>
      <c r="G306" s="53">
        <v>1</v>
      </c>
      <c r="H306" s="55">
        <v>1803.8</v>
      </c>
      <c r="I306" s="66">
        <v>1054</v>
      </c>
      <c r="J306" s="65"/>
    </row>
    <row r="307" spans="2:10" ht="17.25" thickBot="1" x14ac:dyDescent="0.3">
      <c r="B307" s="16"/>
      <c r="D307" s="51" t="s">
        <v>415</v>
      </c>
      <c r="E307" s="52" t="s">
        <v>1265</v>
      </c>
      <c r="F307" s="53">
        <v>4</v>
      </c>
      <c r="G307" s="53">
        <v>3</v>
      </c>
      <c r="H307" s="55">
        <v>4070.53</v>
      </c>
      <c r="I307" s="66">
        <v>1055</v>
      </c>
      <c r="J307" s="74">
        <v>12542.25</v>
      </c>
    </row>
    <row r="308" spans="2:10" ht="17.25" thickBot="1" x14ac:dyDescent="0.3">
      <c r="B308" s="16"/>
      <c r="D308" s="51" t="s">
        <v>945</v>
      </c>
      <c r="E308" s="52" t="s">
        <v>1243</v>
      </c>
      <c r="F308" s="53">
        <v>1</v>
      </c>
      <c r="G308" s="53">
        <v>11</v>
      </c>
      <c r="H308" s="55">
        <v>2440.0500000000002</v>
      </c>
      <c r="I308" s="66">
        <v>1343</v>
      </c>
      <c r="J308" s="74">
        <v>57379.55</v>
      </c>
    </row>
    <row r="309" spans="2:10" ht="17.25" thickBot="1" x14ac:dyDescent="0.3">
      <c r="B309" s="16"/>
      <c r="D309" s="51" t="s">
        <v>417</v>
      </c>
      <c r="E309" s="52" t="s">
        <v>1240</v>
      </c>
      <c r="F309" s="53">
        <v>1</v>
      </c>
      <c r="G309" s="53">
        <v>2</v>
      </c>
      <c r="H309" s="55">
        <v>16733.13</v>
      </c>
      <c r="I309" s="66">
        <v>1056</v>
      </c>
      <c r="J309" s="74">
        <v>8166.83</v>
      </c>
    </row>
    <row r="310" spans="2:10" ht="17.25" thickBot="1" x14ac:dyDescent="0.3">
      <c r="B310" s="16"/>
      <c r="D310" s="51" t="s">
        <v>418</v>
      </c>
      <c r="E310" s="52" t="s">
        <v>1242</v>
      </c>
      <c r="F310" s="53">
        <v>3</v>
      </c>
      <c r="G310" s="53">
        <v>22</v>
      </c>
      <c r="H310" s="55">
        <v>4267.57</v>
      </c>
      <c r="I310" s="66">
        <v>1185</v>
      </c>
      <c r="J310" s="74">
        <v>6022.65</v>
      </c>
    </row>
    <row r="311" spans="2:10" ht="17.25" thickBot="1" x14ac:dyDescent="0.3">
      <c r="B311" s="16"/>
      <c r="D311" s="51" t="s">
        <v>419</v>
      </c>
      <c r="E311" s="52" t="s">
        <v>1251</v>
      </c>
      <c r="F311" s="53">
        <v>3</v>
      </c>
      <c r="G311" s="53">
        <v>17</v>
      </c>
      <c r="H311" s="55">
        <v>10428.83</v>
      </c>
      <c r="I311" s="66">
        <v>1186</v>
      </c>
      <c r="J311" s="65"/>
    </row>
    <row r="312" spans="2:10" ht="17.25" thickBot="1" x14ac:dyDescent="0.3">
      <c r="B312" s="16"/>
      <c r="D312" s="51" t="s">
        <v>420</v>
      </c>
      <c r="E312" s="52" t="s">
        <v>1250</v>
      </c>
      <c r="F312" s="53">
        <v>1</v>
      </c>
      <c r="G312" s="53">
        <v>8</v>
      </c>
      <c r="H312" s="55">
        <v>71204.509999999995</v>
      </c>
      <c r="I312" s="66">
        <v>437</v>
      </c>
      <c r="J312" s="65"/>
    </row>
    <row r="313" spans="2:10" ht="33.75" thickBot="1" x14ac:dyDescent="0.3">
      <c r="B313" s="16"/>
      <c r="D313" s="51" t="s">
        <v>946</v>
      </c>
      <c r="E313" s="52" t="s">
        <v>1252</v>
      </c>
      <c r="F313" s="53">
        <v>1</v>
      </c>
      <c r="G313" s="53">
        <v>8</v>
      </c>
      <c r="H313" s="55">
        <v>35823.599999999999</v>
      </c>
      <c r="I313" s="66">
        <v>1344</v>
      </c>
      <c r="J313" s="65"/>
    </row>
    <row r="314" spans="2:10" ht="17.25" thickBot="1" x14ac:dyDescent="0.3">
      <c r="B314" s="16"/>
      <c r="D314" s="51" t="s">
        <v>947</v>
      </c>
      <c r="E314" s="52" t="s">
        <v>1243</v>
      </c>
      <c r="F314" s="53">
        <v>1</v>
      </c>
      <c r="G314" s="53">
        <v>8</v>
      </c>
      <c r="H314" s="55">
        <v>16822.939999999999</v>
      </c>
      <c r="I314" s="66">
        <v>1345</v>
      </c>
      <c r="J314" s="74">
        <v>50147.31</v>
      </c>
    </row>
    <row r="315" spans="2:10" ht="17.25" thickBot="1" x14ac:dyDescent="0.3">
      <c r="B315" s="16"/>
      <c r="D315" s="51" t="s">
        <v>423</v>
      </c>
      <c r="E315" s="52" t="s">
        <v>1256</v>
      </c>
      <c r="F315" s="53">
        <v>3</v>
      </c>
      <c r="G315" s="53">
        <v>22</v>
      </c>
      <c r="H315" s="55">
        <v>6821.71</v>
      </c>
      <c r="I315" s="66">
        <v>1187</v>
      </c>
      <c r="J315" s="75">
        <v>377.32</v>
      </c>
    </row>
    <row r="316" spans="2:10" ht="17.25" thickBot="1" x14ac:dyDescent="0.3">
      <c r="B316" s="16"/>
      <c r="D316" s="51" t="s">
        <v>948</v>
      </c>
      <c r="E316" s="52" t="s">
        <v>1256</v>
      </c>
      <c r="F316" s="53">
        <v>3</v>
      </c>
      <c r="G316" s="53">
        <v>22</v>
      </c>
      <c r="H316" s="55">
        <v>14561.75</v>
      </c>
      <c r="I316" s="66">
        <v>1188</v>
      </c>
      <c r="J316" s="74">
        <v>3203.61</v>
      </c>
    </row>
    <row r="317" spans="2:10" ht="17.25" thickBot="1" x14ac:dyDescent="0.3">
      <c r="B317" s="16"/>
      <c r="D317" s="51" t="s">
        <v>425</v>
      </c>
      <c r="E317" s="52" t="s">
        <v>1250</v>
      </c>
      <c r="F317" s="53">
        <v>1</v>
      </c>
      <c r="G317" s="53">
        <v>8</v>
      </c>
      <c r="H317" s="55">
        <v>9185.1</v>
      </c>
      <c r="I317" s="66">
        <v>182</v>
      </c>
      <c r="J317" s="75"/>
    </row>
    <row r="318" spans="2:10" ht="33.75" thickBot="1" x14ac:dyDescent="0.3">
      <c r="B318" s="16"/>
      <c r="D318" s="51" t="s">
        <v>426</v>
      </c>
      <c r="E318" s="52" t="s">
        <v>1268</v>
      </c>
      <c r="F318" s="56" t="s">
        <v>1246</v>
      </c>
      <c r="G318" s="53">
        <v>15</v>
      </c>
      <c r="H318" s="55">
        <v>18967.07</v>
      </c>
      <c r="I318" s="66">
        <v>1314</v>
      </c>
      <c r="J318" s="65"/>
    </row>
    <row r="319" spans="2:10" ht="17.25" thickBot="1" x14ac:dyDescent="0.3">
      <c r="B319" s="16"/>
      <c r="D319" s="51" t="s">
        <v>427</v>
      </c>
      <c r="E319" s="52" t="s">
        <v>1249</v>
      </c>
      <c r="F319" s="53">
        <v>4</v>
      </c>
      <c r="G319" s="53">
        <v>3</v>
      </c>
      <c r="H319" s="55">
        <v>19888.54</v>
      </c>
      <c r="I319" s="66">
        <v>1861</v>
      </c>
      <c r="J319" s="74">
        <v>4904.6499999999996</v>
      </c>
    </row>
    <row r="320" spans="2:10" ht="17.25" thickBot="1" x14ac:dyDescent="0.3">
      <c r="B320" s="16"/>
      <c r="D320" s="51" t="s">
        <v>428</v>
      </c>
      <c r="E320" s="52" t="s">
        <v>1265</v>
      </c>
      <c r="F320" s="53">
        <v>4</v>
      </c>
      <c r="G320" s="53">
        <v>7</v>
      </c>
      <c r="H320" s="55">
        <v>33104.49</v>
      </c>
      <c r="I320" s="66">
        <v>1347</v>
      </c>
      <c r="J320" s="74">
        <v>8197.69</v>
      </c>
    </row>
    <row r="321" spans="2:10" ht="17.25" thickBot="1" x14ac:dyDescent="0.3">
      <c r="B321" s="16"/>
      <c r="D321" s="51" t="s">
        <v>949</v>
      </c>
      <c r="E321" s="52" t="s">
        <v>1250</v>
      </c>
      <c r="F321" s="53">
        <v>1</v>
      </c>
      <c r="G321" s="53">
        <v>6</v>
      </c>
      <c r="H321" s="55">
        <v>4712.63</v>
      </c>
      <c r="I321" s="66">
        <v>1445</v>
      </c>
      <c r="J321" s="65"/>
    </row>
    <row r="322" spans="2:10" ht="17.25" thickBot="1" x14ac:dyDescent="0.3">
      <c r="B322" s="16"/>
      <c r="D322" s="51" t="s">
        <v>430</v>
      </c>
      <c r="E322" s="52" t="s">
        <v>1238</v>
      </c>
      <c r="F322" s="53">
        <v>2</v>
      </c>
      <c r="G322" s="53">
        <v>20</v>
      </c>
      <c r="H322" s="55">
        <v>21597.56</v>
      </c>
      <c r="I322" s="66">
        <v>1189</v>
      </c>
      <c r="J322" s="65"/>
    </row>
    <row r="323" spans="2:10" ht="17.25" thickBot="1" x14ac:dyDescent="0.3">
      <c r="B323" s="16"/>
      <c r="D323" s="51" t="s">
        <v>431</v>
      </c>
      <c r="E323" s="52" t="s">
        <v>1241</v>
      </c>
      <c r="F323" s="53">
        <v>4</v>
      </c>
      <c r="G323" s="53">
        <v>10</v>
      </c>
      <c r="H323" s="57">
        <v>626.54999999999995</v>
      </c>
      <c r="I323" s="66">
        <v>1348</v>
      </c>
      <c r="J323" s="65"/>
    </row>
    <row r="324" spans="2:10" ht="17.25" thickBot="1" x14ac:dyDescent="0.3">
      <c r="B324" s="16"/>
      <c r="D324" s="51" t="s">
        <v>950</v>
      </c>
      <c r="E324" s="52" t="s">
        <v>1235</v>
      </c>
      <c r="F324" s="53">
        <v>4</v>
      </c>
      <c r="G324" s="53">
        <v>16</v>
      </c>
      <c r="H324" s="55">
        <v>34290.050000000003</v>
      </c>
      <c r="I324" s="66">
        <v>1350</v>
      </c>
      <c r="J324" s="75">
        <v>0</v>
      </c>
    </row>
    <row r="325" spans="2:10" ht="17.25" thickBot="1" x14ac:dyDescent="0.3">
      <c r="B325" s="16"/>
      <c r="D325" s="51" t="s">
        <v>951</v>
      </c>
      <c r="E325" s="52" t="s">
        <v>1235</v>
      </c>
      <c r="F325" s="53">
        <v>4</v>
      </c>
      <c r="G325" s="53">
        <v>16</v>
      </c>
      <c r="H325" s="55">
        <v>4904.88</v>
      </c>
      <c r="I325" s="66">
        <v>1351</v>
      </c>
      <c r="J325" s="74">
        <v>9923.7800000000007</v>
      </c>
    </row>
    <row r="326" spans="2:10" ht="33.75" thickBot="1" x14ac:dyDescent="0.3">
      <c r="B326" s="16"/>
      <c r="D326" s="51" t="s">
        <v>952</v>
      </c>
      <c r="E326" s="52" t="s">
        <v>1244</v>
      </c>
      <c r="F326" s="53">
        <v>4</v>
      </c>
      <c r="G326" s="53">
        <v>10</v>
      </c>
      <c r="H326" s="55">
        <v>13755.12</v>
      </c>
      <c r="I326" s="66">
        <v>1352</v>
      </c>
      <c r="J326" s="74">
        <v>6435.37</v>
      </c>
    </row>
    <row r="327" spans="2:10" ht="17.25" thickBot="1" x14ac:dyDescent="0.3">
      <c r="B327" s="16"/>
      <c r="D327" s="51" t="s">
        <v>953</v>
      </c>
      <c r="E327" s="52" t="s">
        <v>1249</v>
      </c>
      <c r="F327" s="53">
        <v>4</v>
      </c>
      <c r="G327" s="53">
        <v>7</v>
      </c>
      <c r="H327" s="55">
        <v>1824.61</v>
      </c>
      <c r="I327" s="66">
        <v>1446</v>
      </c>
      <c r="J327" s="74">
        <v>7093.18</v>
      </c>
    </row>
    <row r="328" spans="2:10" ht="17.25" thickBot="1" x14ac:dyDescent="0.3">
      <c r="B328" s="16"/>
      <c r="D328" s="51" t="s">
        <v>436</v>
      </c>
      <c r="E328" s="52" t="s">
        <v>1236</v>
      </c>
      <c r="F328" s="53">
        <v>2</v>
      </c>
      <c r="G328" s="53">
        <v>13</v>
      </c>
      <c r="H328" s="55">
        <v>3287.23</v>
      </c>
      <c r="I328" s="66">
        <v>184</v>
      </c>
      <c r="J328" s="65"/>
    </row>
    <row r="329" spans="2:10" ht="17.25" thickBot="1" x14ac:dyDescent="0.3">
      <c r="B329" s="16"/>
      <c r="D329" s="51" t="s">
        <v>437</v>
      </c>
      <c r="E329" s="52" t="s">
        <v>1240</v>
      </c>
      <c r="F329" s="53">
        <v>1</v>
      </c>
      <c r="G329" s="53">
        <v>1</v>
      </c>
      <c r="H329" s="55">
        <v>10495.11</v>
      </c>
      <c r="I329" s="66">
        <v>1057</v>
      </c>
      <c r="J329" s="65"/>
    </row>
    <row r="330" spans="2:10" ht="17.25" thickBot="1" x14ac:dyDescent="0.3">
      <c r="B330" s="16"/>
      <c r="D330" s="51" t="s">
        <v>438</v>
      </c>
      <c r="E330" s="52" t="s">
        <v>1247</v>
      </c>
      <c r="F330" s="53">
        <v>1</v>
      </c>
      <c r="G330" s="53">
        <v>2</v>
      </c>
      <c r="H330" s="55">
        <v>22482.79</v>
      </c>
      <c r="I330" s="66">
        <v>1058</v>
      </c>
      <c r="J330" s="65"/>
    </row>
    <row r="331" spans="2:10" ht="17.25" thickBot="1" x14ac:dyDescent="0.3">
      <c r="B331" s="16"/>
      <c r="D331" s="51" t="s">
        <v>439</v>
      </c>
      <c r="E331" s="52" t="s">
        <v>1251</v>
      </c>
      <c r="F331" s="53">
        <v>3</v>
      </c>
      <c r="G331" s="53">
        <v>17</v>
      </c>
      <c r="H331" s="55">
        <v>3023.81</v>
      </c>
      <c r="I331" s="66">
        <v>1190</v>
      </c>
      <c r="J331" s="65"/>
    </row>
    <row r="332" spans="2:10" ht="17.25" thickBot="1" x14ac:dyDescent="0.3">
      <c r="B332" s="16"/>
      <c r="D332" s="51" t="s">
        <v>440</v>
      </c>
      <c r="E332" s="52" t="s">
        <v>1265</v>
      </c>
      <c r="F332" s="53">
        <v>4</v>
      </c>
      <c r="G332" s="53">
        <v>3</v>
      </c>
      <c r="H332" s="55">
        <v>50149.120000000003</v>
      </c>
      <c r="I332" s="66">
        <v>1059</v>
      </c>
      <c r="J332" s="65"/>
    </row>
    <row r="333" spans="2:10" ht="17.25" thickBot="1" x14ac:dyDescent="0.3">
      <c r="B333" s="16"/>
      <c r="D333" s="51" t="s">
        <v>441</v>
      </c>
      <c r="E333" s="52" t="s">
        <v>1255</v>
      </c>
      <c r="F333" s="53">
        <v>2</v>
      </c>
      <c r="G333" s="53">
        <v>4</v>
      </c>
      <c r="H333" s="55">
        <v>5452.53</v>
      </c>
      <c r="I333" s="66">
        <v>187</v>
      </c>
      <c r="J333" s="65"/>
    </row>
    <row r="334" spans="2:10" ht="17.25" thickBot="1" x14ac:dyDescent="0.3">
      <c r="B334" s="16"/>
      <c r="D334" s="51" t="s">
        <v>443</v>
      </c>
      <c r="E334" s="52" t="s">
        <v>1250</v>
      </c>
      <c r="F334" s="53">
        <v>1</v>
      </c>
      <c r="G334" s="53">
        <v>6</v>
      </c>
      <c r="H334" s="55">
        <v>6707.17</v>
      </c>
      <c r="I334" s="66">
        <v>1447</v>
      </c>
      <c r="J334" s="74">
        <v>2275.0100000000002</v>
      </c>
    </row>
    <row r="335" spans="2:10" ht="33.75" thickBot="1" x14ac:dyDescent="0.3">
      <c r="B335" s="16"/>
      <c r="D335" s="51" t="s">
        <v>954</v>
      </c>
      <c r="E335" s="52" t="s">
        <v>1265</v>
      </c>
      <c r="F335" s="53">
        <v>4</v>
      </c>
      <c r="G335" s="53">
        <v>3</v>
      </c>
      <c r="H335" s="55">
        <v>16993.439999999999</v>
      </c>
      <c r="I335" s="66">
        <v>1060</v>
      </c>
      <c r="J335" s="75">
        <v>0</v>
      </c>
    </row>
    <row r="336" spans="2:10" ht="17.25" thickBot="1" x14ac:dyDescent="0.3">
      <c r="B336" s="16"/>
      <c r="D336" s="51" t="s">
        <v>444</v>
      </c>
      <c r="E336" s="52" t="s">
        <v>1253</v>
      </c>
      <c r="F336" s="53">
        <v>2</v>
      </c>
      <c r="G336" s="54">
        <v>20</v>
      </c>
      <c r="H336" s="55">
        <v>28048.13</v>
      </c>
      <c r="I336" s="66">
        <v>1191</v>
      </c>
      <c r="J336" s="65"/>
    </row>
    <row r="337" spans="2:10" ht="17.25" thickBot="1" x14ac:dyDescent="0.3">
      <c r="B337" s="16"/>
      <c r="D337" s="51" t="s">
        <v>445</v>
      </c>
      <c r="E337" s="52" t="s">
        <v>1265</v>
      </c>
      <c r="F337" s="53">
        <v>4</v>
      </c>
      <c r="G337" s="53">
        <v>3</v>
      </c>
      <c r="H337" s="55">
        <v>5911.25</v>
      </c>
      <c r="I337" s="66">
        <v>1061</v>
      </c>
      <c r="J337" s="65"/>
    </row>
    <row r="338" spans="2:10" ht="17.25" thickBot="1" x14ac:dyDescent="0.3">
      <c r="B338" s="16"/>
      <c r="D338" s="51" t="s">
        <v>446</v>
      </c>
      <c r="E338" s="52" t="s">
        <v>1250</v>
      </c>
      <c r="F338" s="53">
        <v>1</v>
      </c>
      <c r="G338" s="53">
        <v>8</v>
      </c>
      <c r="H338" s="55">
        <v>6787.34</v>
      </c>
      <c r="I338" s="66">
        <v>190</v>
      </c>
      <c r="J338" s="65"/>
    </row>
    <row r="339" spans="2:10" ht="17.25" thickBot="1" x14ac:dyDescent="0.3">
      <c r="B339" s="16"/>
      <c r="D339" s="51" t="s">
        <v>447</v>
      </c>
      <c r="E339" s="52" t="s">
        <v>1252</v>
      </c>
      <c r="F339" s="53">
        <v>1</v>
      </c>
      <c r="G339" s="53">
        <v>8</v>
      </c>
      <c r="H339" s="55">
        <v>246463.35</v>
      </c>
      <c r="I339" s="66">
        <v>1353</v>
      </c>
      <c r="J339" s="74">
        <v>5820.57</v>
      </c>
    </row>
    <row r="340" spans="2:10" ht="17.25" thickBot="1" x14ac:dyDescent="0.3">
      <c r="B340" s="16"/>
      <c r="D340" s="51" t="s">
        <v>448</v>
      </c>
      <c r="E340" s="52" t="s">
        <v>1252</v>
      </c>
      <c r="F340" s="53">
        <v>1</v>
      </c>
      <c r="G340" s="53">
        <v>11</v>
      </c>
      <c r="H340" s="55">
        <v>31267.040000000001</v>
      </c>
      <c r="I340" s="66">
        <v>1013</v>
      </c>
      <c r="J340" s="65"/>
    </row>
    <row r="341" spans="2:10" ht="33.75" thickBot="1" x14ac:dyDescent="0.3">
      <c r="B341" s="16"/>
      <c r="D341" s="51" t="s">
        <v>955</v>
      </c>
      <c r="E341" s="52" t="s">
        <v>1250</v>
      </c>
      <c r="F341" s="53">
        <v>1</v>
      </c>
      <c r="G341" s="53">
        <v>8</v>
      </c>
      <c r="H341" s="55">
        <v>16361.94</v>
      </c>
      <c r="I341" s="66">
        <v>189</v>
      </c>
      <c r="J341" s="74">
        <v>31989.7</v>
      </c>
    </row>
    <row r="342" spans="2:10" ht="17.25" thickBot="1" x14ac:dyDescent="0.3">
      <c r="B342" s="16"/>
      <c r="D342" s="51" t="s">
        <v>450</v>
      </c>
      <c r="E342" s="52" t="s">
        <v>1236</v>
      </c>
      <c r="F342" s="53">
        <v>2</v>
      </c>
      <c r="G342" s="53">
        <v>13</v>
      </c>
      <c r="H342" s="55">
        <v>15849.34</v>
      </c>
      <c r="I342" s="66">
        <v>185</v>
      </c>
      <c r="J342" s="65"/>
    </row>
    <row r="343" spans="2:10" ht="17.25" thickBot="1" x14ac:dyDescent="0.3">
      <c r="B343" s="16"/>
      <c r="D343" s="51" t="s">
        <v>956</v>
      </c>
      <c r="E343" s="52" t="s">
        <v>1235</v>
      </c>
      <c r="F343" s="53">
        <v>4</v>
      </c>
      <c r="G343" s="53">
        <v>15</v>
      </c>
      <c r="H343" s="55">
        <v>26917.74</v>
      </c>
      <c r="I343" s="66">
        <v>1354</v>
      </c>
      <c r="J343" s="74">
        <v>10245.83</v>
      </c>
    </row>
    <row r="344" spans="2:10" ht="33.75" thickBot="1" x14ac:dyDescent="0.3">
      <c r="B344" s="16"/>
      <c r="D344" s="51" t="s">
        <v>452</v>
      </c>
      <c r="E344" s="52" t="s">
        <v>1237</v>
      </c>
      <c r="F344" s="53">
        <v>3</v>
      </c>
      <c r="G344" s="53">
        <v>21</v>
      </c>
      <c r="H344" s="55">
        <v>27781.360000000001</v>
      </c>
      <c r="I344" s="66">
        <v>1192</v>
      </c>
      <c r="J344" s="65"/>
    </row>
    <row r="345" spans="2:10" ht="33.75" thickBot="1" x14ac:dyDescent="0.3">
      <c r="B345" s="16"/>
      <c r="D345" s="51" t="s">
        <v>453</v>
      </c>
      <c r="E345" s="52" t="s">
        <v>1234</v>
      </c>
      <c r="F345" s="53">
        <v>2</v>
      </c>
      <c r="G345" s="53">
        <v>13</v>
      </c>
      <c r="H345" s="55">
        <v>23101.3</v>
      </c>
      <c r="I345" s="66">
        <v>82</v>
      </c>
      <c r="J345" s="76">
        <v>26877.58</v>
      </c>
    </row>
    <row r="346" spans="2:10" ht="17.25" thickBot="1" x14ac:dyDescent="0.3">
      <c r="B346" s="16"/>
      <c r="D346" s="51" t="s">
        <v>454</v>
      </c>
      <c r="E346" s="52" t="s">
        <v>1248</v>
      </c>
      <c r="F346" s="53">
        <v>2</v>
      </c>
      <c r="G346" s="53">
        <v>12</v>
      </c>
      <c r="H346" s="55">
        <v>16013.98</v>
      </c>
      <c r="I346" s="66">
        <v>186</v>
      </c>
      <c r="J346" s="75">
        <v>0</v>
      </c>
    </row>
    <row r="347" spans="2:10" ht="33.75" thickBot="1" x14ac:dyDescent="0.3">
      <c r="B347" s="16"/>
      <c r="D347" s="51" t="s">
        <v>957</v>
      </c>
      <c r="E347" s="52" t="s">
        <v>1244</v>
      </c>
      <c r="F347" s="53">
        <v>4</v>
      </c>
      <c r="G347" s="53">
        <v>10</v>
      </c>
      <c r="H347" s="55">
        <v>12099.11</v>
      </c>
      <c r="I347" s="66">
        <v>1355</v>
      </c>
      <c r="J347" s="74">
        <v>1078.6400000000001</v>
      </c>
    </row>
    <row r="348" spans="2:10" ht="33.75" thickBot="1" x14ac:dyDescent="0.3">
      <c r="B348" s="16"/>
      <c r="D348" s="51" t="s">
        <v>456</v>
      </c>
      <c r="E348" s="52" t="s">
        <v>1244</v>
      </c>
      <c r="F348" s="53">
        <v>4</v>
      </c>
      <c r="G348" s="53">
        <v>10</v>
      </c>
      <c r="H348" s="55">
        <v>7303.25</v>
      </c>
      <c r="I348" s="66">
        <v>1356</v>
      </c>
      <c r="J348" s="74">
        <v>6363.97</v>
      </c>
    </row>
    <row r="349" spans="2:10" ht="17.25" thickBot="1" x14ac:dyDescent="0.3">
      <c r="B349" s="16"/>
      <c r="D349" s="51" t="s">
        <v>958</v>
      </c>
      <c r="E349" s="52" t="s">
        <v>1251</v>
      </c>
      <c r="F349" s="53">
        <v>3</v>
      </c>
      <c r="G349" s="53">
        <v>17</v>
      </c>
      <c r="H349" s="55">
        <v>11073.23</v>
      </c>
      <c r="I349" s="66">
        <v>1193</v>
      </c>
      <c r="J349" s="74">
        <v>2638.62</v>
      </c>
    </row>
    <row r="350" spans="2:10" ht="33.75" thickBot="1" x14ac:dyDescent="0.3">
      <c r="B350" s="16"/>
      <c r="D350" s="51" t="s">
        <v>458</v>
      </c>
      <c r="E350" s="52" t="s">
        <v>1242</v>
      </c>
      <c r="F350" s="53">
        <v>3</v>
      </c>
      <c r="G350" s="53">
        <v>22</v>
      </c>
      <c r="H350" s="55">
        <v>8507.6</v>
      </c>
      <c r="I350" s="66">
        <v>1194</v>
      </c>
      <c r="J350" s="65"/>
    </row>
    <row r="351" spans="2:10" ht="17.25" thickBot="1" x14ac:dyDescent="0.3">
      <c r="B351" s="16"/>
      <c r="D351" s="51" t="s">
        <v>959</v>
      </c>
      <c r="E351" s="52" t="s">
        <v>1249</v>
      </c>
      <c r="F351" s="53">
        <v>4</v>
      </c>
      <c r="G351" s="53">
        <v>7</v>
      </c>
      <c r="H351" s="55">
        <v>23516.3</v>
      </c>
      <c r="I351" s="66">
        <v>1357</v>
      </c>
      <c r="J351" s="65"/>
    </row>
    <row r="352" spans="2:10" ht="17.25" thickBot="1" x14ac:dyDescent="0.3">
      <c r="B352" s="16"/>
      <c r="D352" s="51" t="s">
        <v>960</v>
      </c>
      <c r="E352" s="52" t="s">
        <v>1238</v>
      </c>
      <c r="F352" s="53">
        <v>2</v>
      </c>
      <c r="G352" s="53">
        <v>20</v>
      </c>
      <c r="H352" s="55">
        <v>1142.43</v>
      </c>
      <c r="I352" s="66">
        <v>1195</v>
      </c>
      <c r="J352" s="75">
        <v>605.33000000000004</v>
      </c>
    </row>
    <row r="353" spans="2:10" ht="33.75" thickBot="1" x14ac:dyDescent="0.3">
      <c r="B353" s="16"/>
      <c r="D353" s="51" t="s">
        <v>961</v>
      </c>
      <c r="E353" s="52" t="s">
        <v>1238</v>
      </c>
      <c r="F353" s="53">
        <v>2</v>
      </c>
      <c r="G353" s="53">
        <v>20</v>
      </c>
      <c r="H353" s="57">
        <v>268.77</v>
      </c>
      <c r="I353" s="66">
        <v>1196</v>
      </c>
      <c r="J353" s="65"/>
    </row>
    <row r="354" spans="2:10" ht="17.25" thickBot="1" x14ac:dyDescent="0.3">
      <c r="B354" s="16"/>
      <c r="D354" s="51" t="s">
        <v>462</v>
      </c>
      <c r="E354" s="52" t="s">
        <v>1237</v>
      </c>
      <c r="F354" s="53">
        <v>3</v>
      </c>
      <c r="G354" s="53">
        <v>21</v>
      </c>
      <c r="H354" s="55">
        <v>20772.61</v>
      </c>
      <c r="I354" s="66">
        <v>1197</v>
      </c>
      <c r="J354" s="74">
        <v>5209.4799999999996</v>
      </c>
    </row>
    <row r="355" spans="2:10" ht="17.25" thickBot="1" x14ac:dyDescent="0.3">
      <c r="B355" s="16"/>
      <c r="D355" s="51" t="s">
        <v>463</v>
      </c>
      <c r="E355" s="52" t="s">
        <v>1235</v>
      </c>
      <c r="F355" s="53">
        <v>4</v>
      </c>
      <c r="G355" s="53">
        <v>16</v>
      </c>
      <c r="H355" s="55">
        <v>180908.21</v>
      </c>
      <c r="I355" s="66">
        <v>1358</v>
      </c>
      <c r="J355" s="74">
        <v>13573.25</v>
      </c>
    </row>
    <row r="356" spans="2:10" ht="17.25" thickBot="1" x14ac:dyDescent="0.3">
      <c r="B356" s="16"/>
      <c r="D356" s="51" t="s">
        <v>962</v>
      </c>
      <c r="E356" s="52" t="s">
        <v>1237</v>
      </c>
      <c r="F356" s="53">
        <v>3</v>
      </c>
      <c r="G356" s="53">
        <v>21</v>
      </c>
      <c r="H356" s="55">
        <v>12631.51</v>
      </c>
      <c r="I356" s="66">
        <v>1198</v>
      </c>
      <c r="J356" s="65"/>
    </row>
    <row r="357" spans="2:10" ht="33.75" thickBot="1" x14ac:dyDescent="0.3">
      <c r="B357" s="16"/>
      <c r="D357" s="51" t="s">
        <v>963</v>
      </c>
      <c r="E357" s="52" t="s">
        <v>1254</v>
      </c>
      <c r="F357" s="53">
        <v>3</v>
      </c>
      <c r="G357" s="53">
        <v>17</v>
      </c>
      <c r="H357" s="55">
        <v>4379.9799999999996</v>
      </c>
      <c r="I357" s="66">
        <v>1199</v>
      </c>
      <c r="J357" s="74">
        <v>4214.66</v>
      </c>
    </row>
    <row r="358" spans="2:10" ht="17.25" thickBot="1" x14ac:dyDescent="0.3">
      <c r="B358" s="16"/>
      <c r="D358" s="51" t="s">
        <v>466</v>
      </c>
      <c r="E358" s="52" t="s">
        <v>1247</v>
      </c>
      <c r="F358" s="53">
        <v>1</v>
      </c>
      <c r="G358" s="53">
        <v>6</v>
      </c>
      <c r="H358" s="55">
        <v>6045.88</v>
      </c>
      <c r="I358" s="66">
        <v>194</v>
      </c>
      <c r="J358" s="65"/>
    </row>
    <row r="359" spans="2:10" ht="17.25" thickBot="1" x14ac:dyDescent="0.3">
      <c r="B359" s="16"/>
      <c r="D359" s="51" t="s">
        <v>467</v>
      </c>
      <c r="E359" s="52" t="s">
        <v>1256</v>
      </c>
      <c r="F359" s="53">
        <v>3</v>
      </c>
      <c r="G359" s="53">
        <v>19</v>
      </c>
      <c r="H359" s="55">
        <v>14920.75</v>
      </c>
      <c r="I359" s="66">
        <v>1200</v>
      </c>
      <c r="J359" s="65"/>
    </row>
    <row r="360" spans="2:10" ht="17.25" thickBot="1" x14ac:dyDescent="0.3">
      <c r="B360" s="16"/>
      <c r="D360" s="51" t="s">
        <v>468</v>
      </c>
      <c r="E360" s="52" t="s">
        <v>1252</v>
      </c>
      <c r="F360" s="53">
        <v>1</v>
      </c>
      <c r="G360" s="53">
        <v>11</v>
      </c>
      <c r="H360" s="55">
        <v>177244.91</v>
      </c>
      <c r="I360" s="66">
        <v>1014</v>
      </c>
      <c r="J360" s="65"/>
    </row>
    <row r="361" spans="2:10" ht="33.75" thickBot="1" x14ac:dyDescent="0.3">
      <c r="B361" s="16"/>
      <c r="D361" s="51" t="s">
        <v>964</v>
      </c>
      <c r="E361" s="52" t="s">
        <v>1244</v>
      </c>
      <c r="F361" s="53">
        <v>4</v>
      </c>
      <c r="G361" s="53">
        <v>10</v>
      </c>
      <c r="H361" s="57">
        <v>587.96</v>
      </c>
      <c r="I361" s="66">
        <v>1359</v>
      </c>
      <c r="J361" s="75">
        <v>486.75</v>
      </c>
    </row>
    <row r="362" spans="2:10" ht="17.25" thickBot="1" x14ac:dyDescent="0.3">
      <c r="B362" s="16"/>
      <c r="D362" s="51" t="s">
        <v>470</v>
      </c>
      <c r="E362" s="52" t="s">
        <v>1240</v>
      </c>
      <c r="F362" s="53">
        <v>1</v>
      </c>
      <c r="G362" s="53">
        <v>2</v>
      </c>
      <c r="H362" s="55">
        <v>145852.88</v>
      </c>
      <c r="I362" s="66">
        <v>1062</v>
      </c>
      <c r="J362" s="75">
        <v>69.569999999999993</v>
      </c>
    </row>
    <row r="363" spans="2:10" ht="17.25" thickBot="1" x14ac:dyDescent="0.3">
      <c r="B363" s="16"/>
      <c r="D363" s="51" t="s">
        <v>471</v>
      </c>
      <c r="E363" s="52" t="s">
        <v>1237</v>
      </c>
      <c r="F363" s="53">
        <v>3</v>
      </c>
      <c r="G363" s="53">
        <v>22</v>
      </c>
      <c r="H363" s="55">
        <v>13840.11</v>
      </c>
      <c r="I363" s="66">
        <v>1201</v>
      </c>
      <c r="J363" s="65"/>
    </row>
    <row r="364" spans="2:10" ht="17.25" thickBot="1" x14ac:dyDescent="0.3">
      <c r="B364" s="16"/>
      <c r="D364" s="51" t="s">
        <v>472</v>
      </c>
      <c r="E364" s="52" t="s">
        <v>1254</v>
      </c>
      <c r="F364" s="53">
        <v>3</v>
      </c>
      <c r="G364" s="53">
        <v>17</v>
      </c>
      <c r="H364" s="55">
        <v>1914.22</v>
      </c>
      <c r="I364" s="66">
        <v>1202</v>
      </c>
      <c r="J364" s="74">
        <v>5720.39</v>
      </c>
    </row>
    <row r="365" spans="2:10" ht="17.25" thickBot="1" x14ac:dyDescent="0.3">
      <c r="B365" s="16"/>
      <c r="D365" s="51" t="s">
        <v>965</v>
      </c>
      <c r="E365" s="52" t="s">
        <v>1256</v>
      </c>
      <c r="F365" s="53">
        <v>3</v>
      </c>
      <c r="G365" s="53">
        <v>18</v>
      </c>
      <c r="H365" s="55">
        <v>10959.77</v>
      </c>
      <c r="I365" s="66">
        <v>1203</v>
      </c>
      <c r="J365" s="74">
        <v>1060.67</v>
      </c>
    </row>
    <row r="366" spans="2:10" ht="17.25" thickBot="1" x14ac:dyDescent="0.3">
      <c r="B366" s="16"/>
      <c r="D366" s="51" t="s">
        <v>966</v>
      </c>
      <c r="E366" s="52" t="s">
        <v>1252</v>
      </c>
      <c r="F366" s="53">
        <v>1</v>
      </c>
      <c r="G366" s="53">
        <v>11</v>
      </c>
      <c r="H366" s="55">
        <v>11047.19</v>
      </c>
      <c r="I366" s="66">
        <v>1361</v>
      </c>
      <c r="J366" s="74">
        <v>56403.29</v>
      </c>
    </row>
    <row r="367" spans="2:10" ht="17.25" thickBot="1" x14ac:dyDescent="0.3">
      <c r="B367" s="16"/>
      <c r="D367" s="51" t="s">
        <v>475</v>
      </c>
      <c r="E367" s="52" t="s">
        <v>1248</v>
      </c>
      <c r="F367" s="53">
        <v>2</v>
      </c>
      <c r="G367" s="53">
        <v>12</v>
      </c>
      <c r="H367" s="55">
        <v>25732.240000000002</v>
      </c>
      <c r="I367" s="66">
        <v>198</v>
      </c>
      <c r="J367" s="74">
        <v>6888.1</v>
      </c>
    </row>
    <row r="368" spans="2:10" ht="17.25" thickBot="1" x14ac:dyDescent="0.3">
      <c r="B368" s="16"/>
      <c r="D368" s="51" t="s">
        <v>811</v>
      </c>
      <c r="E368" s="52" t="s">
        <v>1252</v>
      </c>
      <c r="F368" s="53">
        <v>1</v>
      </c>
      <c r="G368" s="53">
        <v>8</v>
      </c>
      <c r="H368" s="55">
        <v>5032.71</v>
      </c>
      <c r="I368" s="66">
        <v>1363</v>
      </c>
      <c r="J368" s="74">
        <v>41446.42</v>
      </c>
    </row>
    <row r="369" spans="2:10" ht="17.25" thickBot="1" x14ac:dyDescent="0.3">
      <c r="B369" s="16"/>
      <c r="D369" s="51" t="s">
        <v>477</v>
      </c>
      <c r="E369" s="52" t="s">
        <v>1242</v>
      </c>
      <c r="F369" s="53">
        <v>3</v>
      </c>
      <c r="G369" s="53">
        <v>22</v>
      </c>
      <c r="H369" s="55">
        <v>12156.06</v>
      </c>
      <c r="I369" s="66">
        <v>1205</v>
      </c>
      <c r="J369" s="65"/>
    </row>
    <row r="370" spans="2:10" ht="17.25" thickBot="1" x14ac:dyDescent="0.3">
      <c r="B370" s="16"/>
      <c r="D370" s="51" t="s">
        <v>478</v>
      </c>
      <c r="E370" s="52" t="s">
        <v>1240</v>
      </c>
      <c r="F370" s="53">
        <v>1</v>
      </c>
      <c r="G370" s="53">
        <v>1</v>
      </c>
      <c r="H370" s="55">
        <v>39622.019999999997</v>
      </c>
      <c r="I370" s="66">
        <v>1063</v>
      </c>
      <c r="J370" s="65"/>
    </row>
    <row r="371" spans="2:10" ht="17.25" thickBot="1" x14ac:dyDescent="0.3">
      <c r="B371" s="16"/>
      <c r="D371" s="51" t="s">
        <v>479</v>
      </c>
      <c r="E371" s="52" t="s">
        <v>1242</v>
      </c>
      <c r="F371" s="53">
        <v>3</v>
      </c>
      <c r="G371" s="53">
        <v>19</v>
      </c>
      <c r="H371" s="55">
        <v>13456.16</v>
      </c>
      <c r="I371" s="66">
        <v>1207</v>
      </c>
      <c r="J371" s="65"/>
    </row>
    <row r="372" spans="2:10" ht="17.25" thickBot="1" x14ac:dyDescent="0.3">
      <c r="B372" s="16"/>
      <c r="D372" s="51" t="s">
        <v>480</v>
      </c>
      <c r="E372" s="52" t="s">
        <v>1257</v>
      </c>
      <c r="F372" s="53">
        <v>1</v>
      </c>
      <c r="G372" s="53">
        <v>2</v>
      </c>
      <c r="H372" s="55">
        <v>5483.33</v>
      </c>
      <c r="I372" s="66">
        <v>1064</v>
      </c>
      <c r="J372" s="65"/>
    </row>
    <row r="373" spans="2:10" ht="17.25" thickBot="1" x14ac:dyDescent="0.3">
      <c r="B373" s="16"/>
      <c r="D373" s="51" t="s">
        <v>481</v>
      </c>
      <c r="E373" s="52" t="s">
        <v>1237</v>
      </c>
      <c r="F373" s="53">
        <v>3</v>
      </c>
      <c r="G373" s="53">
        <v>21</v>
      </c>
      <c r="H373" s="55">
        <v>21004.41</v>
      </c>
      <c r="I373" s="66">
        <v>1208</v>
      </c>
      <c r="J373" s="74">
        <v>6668.85</v>
      </c>
    </row>
    <row r="374" spans="2:10" ht="17.25" thickBot="1" x14ac:dyDescent="0.3">
      <c r="B374" s="16"/>
      <c r="D374" s="51" t="s">
        <v>482</v>
      </c>
      <c r="E374" s="52" t="s">
        <v>1257</v>
      </c>
      <c r="F374" s="53">
        <v>1</v>
      </c>
      <c r="G374" s="53">
        <v>2</v>
      </c>
      <c r="H374" s="55">
        <v>24444.45</v>
      </c>
      <c r="I374" s="66">
        <v>1065</v>
      </c>
      <c r="J374" s="65"/>
    </row>
    <row r="375" spans="2:10" ht="17.25" thickBot="1" x14ac:dyDescent="0.3">
      <c r="B375" s="16"/>
      <c r="D375" s="51" t="s">
        <v>483</v>
      </c>
      <c r="E375" s="52" t="s">
        <v>1238</v>
      </c>
      <c r="F375" s="53">
        <v>2</v>
      </c>
      <c r="G375" s="53">
        <v>14</v>
      </c>
      <c r="H375" s="55">
        <v>3304.46</v>
      </c>
      <c r="I375" s="66">
        <v>196</v>
      </c>
      <c r="J375" s="74">
        <v>4276.54</v>
      </c>
    </row>
    <row r="376" spans="2:10" ht="17.25" thickBot="1" x14ac:dyDescent="0.3">
      <c r="B376" s="16"/>
      <c r="D376" s="51" t="s">
        <v>967</v>
      </c>
      <c r="E376" s="52" t="s">
        <v>1235</v>
      </c>
      <c r="F376" s="53">
        <v>4</v>
      </c>
      <c r="G376" s="53">
        <v>15</v>
      </c>
      <c r="H376" s="55">
        <v>23219.58</v>
      </c>
      <c r="I376" s="66">
        <v>1365</v>
      </c>
      <c r="J376" s="65"/>
    </row>
    <row r="377" spans="2:10" ht="17.25" thickBot="1" x14ac:dyDescent="0.3">
      <c r="B377" s="16"/>
      <c r="D377" s="51" t="s">
        <v>968</v>
      </c>
      <c r="E377" s="52" t="s">
        <v>1241</v>
      </c>
      <c r="F377" s="53">
        <v>4</v>
      </c>
      <c r="G377" s="53">
        <v>10</v>
      </c>
      <c r="H377" s="55">
        <v>8866.61</v>
      </c>
      <c r="I377" s="66">
        <v>1366</v>
      </c>
      <c r="J377" s="65"/>
    </row>
    <row r="378" spans="2:10" ht="17.25" thickBot="1" x14ac:dyDescent="0.3">
      <c r="B378" s="16"/>
      <c r="D378" s="51" t="s">
        <v>486</v>
      </c>
      <c r="E378" s="52" t="s">
        <v>1242</v>
      </c>
      <c r="F378" s="53">
        <v>3</v>
      </c>
      <c r="G378" s="53">
        <v>22</v>
      </c>
      <c r="H378" s="57">
        <v>264.24</v>
      </c>
      <c r="I378" s="66">
        <v>1209</v>
      </c>
      <c r="J378" s="75">
        <v>538.77</v>
      </c>
    </row>
    <row r="379" spans="2:10" ht="17.25" thickBot="1" x14ac:dyDescent="0.3">
      <c r="B379" s="16"/>
      <c r="D379" s="51" t="s">
        <v>969</v>
      </c>
      <c r="E379" s="52" t="s">
        <v>1235</v>
      </c>
      <c r="F379" s="53">
        <v>4</v>
      </c>
      <c r="G379" s="53">
        <v>15</v>
      </c>
      <c r="H379" s="55">
        <v>5179.76</v>
      </c>
      <c r="I379" s="66">
        <v>1367</v>
      </c>
      <c r="J379" s="74">
        <v>8737.2999999999993</v>
      </c>
    </row>
    <row r="380" spans="2:10" ht="33.75" thickBot="1" x14ac:dyDescent="0.3">
      <c r="B380" s="16"/>
      <c r="D380" s="51" t="s">
        <v>1269</v>
      </c>
      <c r="E380" s="52" t="s">
        <v>1249</v>
      </c>
      <c r="F380" s="53">
        <v>4</v>
      </c>
      <c r="G380" s="53">
        <v>7</v>
      </c>
      <c r="H380" s="55">
        <v>2960.41</v>
      </c>
      <c r="I380" s="66">
        <v>1368</v>
      </c>
      <c r="J380" s="75">
        <v>0</v>
      </c>
    </row>
    <row r="381" spans="2:10" ht="17.25" thickBot="1" x14ac:dyDescent="0.3">
      <c r="B381" s="16"/>
      <c r="D381" s="51" t="s">
        <v>489</v>
      </c>
      <c r="E381" s="52" t="s">
        <v>1253</v>
      </c>
      <c r="F381" s="53">
        <v>2</v>
      </c>
      <c r="G381" s="53">
        <v>13</v>
      </c>
      <c r="H381" s="55">
        <v>2871.22</v>
      </c>
      <c r="I381" s="66">
        <v>201</v>
      </c>
      <c r="J381" s="74">
        <v>10212.459999999999</v>
      </c>
    </row>
    <row r="382" spans="2:10" ht="17.25" thickBot="1" x14ac:dyDescent="0.3">
      <c r="B382" s="16"/>
      <c r="D382" s="62" t="s">
        <v>490</v>
      </c>
      <c r="E382" s="60" t="s">
        <v>1244</v>
      </c>
      <c r="F382" s="61">
        <v>4</v>
      </c>
      <c r="G382" s="63">
        <v>10</v>
      </c>
      <c r="H382" s="58"/>
      <c r="I382" s="67"/>
      <c r="J382" s="65"/>
    </row>
    <row r="383" spans="2:10" ht="17.25" thickBot="1" x14ac:dyDescent="0.3">
      <c r="B383" s="16"/>
      <c r="D383" s="62" t="s">
        <v>491</v>
      </c>
      <c r="E383" s="60" t="s">
        <v>1256</v>
      </c>
      <c r="F383" s="61">
        <v>3</v>
      </c>
      <c r="G383" s="63">
        <v>19</v>
      </c>
      <c r="H383" s="59"/>
      <c r="I383" s="67"/>
      <c r="J383" s="65"/>
    </row>
    <row r="384" spans="2:10" ht="17.25" thickBot="1" x14ac:dyDescent="0.3">
      <c r="B384" s="16"/>
      <c r="D384" s="51" t="s">
        <v>492</v>
      </c>
      <c r="E384" s="52" t="s">
        <v>1244</v>
      </c>
      <c r="F384" s="53">
        <v>4</v>
      </c>
      <c r="G384" s="53">
        <v>10</v>
      </c>
      <c r="H384" s="55">
        <v>13364.46</v>
      </c>
      <c r="I384" s="66">
        <v>1382</v>
      </c>
      <c r="J384" s="65"/>
    </row>
    <row r="385" spans="2:10" ht="17.25" thickBot="1" x14ac:dyDescent="0.3">
      <c r="B385" s="16"/>
      <c r="D385" s="51" t="s">
        <v>493</v>
      </c>
      <c r="E385" s="52" t="s">
        <v>1234</v>
      </c>
      <c r="F385" s="53">
        <v>2</v>
      </c>
      <c r="G385" s="53">
        <v>12</v>
      </c>
      <c r="H385" s="55">
        <v>107182.47</v>
      </c>
      <c r="I385" s="66">
        <v>442</v>
      </c>
      <c r="J385" s="65"/>
    </row>
    <row r="386" spans="2:10" ht="17.25" thickBot="1" x14ac:dyDescent="0.3">
      <c r="B386" s="16"/>
      <c r="D386" s="51" t="s">
        <v>970</v>
      </c>
      <c r="E386" s="52" t="s">
        <v>1241</v>
      </c>
      <c r="F386" s="53">
        <v>4</v>
      </c>
      <c r="G386" s="53">
        <v>9</v>
      </c>
      <c r="H386" s="55">
        <v>7217.14</v>
      </c>
      <c r="I386" s="66">
        <v>1369</v>
      </c>
      <c r="J386" s="74">
        <v>7328.42</v>
      </c>
    </row>
    <row r="387" spans="2:10" ht="17.25" thickBot="1" x14ac:dyDescent="0.3">
      <c r="B387" s="16"/>
      <c r="D387" s="51" t="s">
        <v>971</v>
      </c>
      <c r="E387" s="52" t="s">
        <v>1254</v>
      </c>
      <c r="F387" s="53">
        <v>3</v>
      </c>
      <c r="G387" s="53">
        <v>18</v>
      </c>
      <c r="H387" s="57">
        <v>829.47</v>
      </c>
      <c r="I387" s="66">
        <v>1210</v>
      </c>
      <c r="J387" s="74">
        <v>1425.61</v>
      </c>
    </row>
    <row r="388" spans="2:10" ht="17.25" thickBot="1" x14ac:dyDescent="0.3">
      <c r="B388" s="16"/>
      <c r="D388" s="51" t="s">
        <v>496</v>
      </c>
      <c r="E388" s="52" t="s">
        <v>1253</v>
      </c>
      <c r="F388" s="53">
        <v>2</v>
      </c>
      <c r="G388" s="53">
        <v>14</v>
      </c>
      <c r="H388" s="55">
        <v>2475.61</v>
      </c>
      <c r="I388" s="66">
        <v>206</v>
      </c>
      <c r="J388" s="74">
        <v>16654.669999999998</v>
      </c>
    </row>
    <row r="389" spans="2:10" ht="17.25" thickBot="1" x14ac:dyDescent="0.3">
      <c r="B389" s="16"/>
      <c r="D389" s="51" t="s">
        <v>497</v>
      </c>
      <c r="E389" s="52" t="s">
        <v>1249</v>
      </c>
      <c r="F389" s="53">
        <v>4</v>
      </c>
      <c r="G389" s="53">
        <v>3</v>
      </c>
      <c r="H389" s="55">
        <v>18234.650000000001</v>
      </c>
      <c r="I389" s="66">
        <v>1066</v>
      </c>
      <c r="J389" s="74">
        <v>17986.25</v>
      </c>
    </row>
    <row r="390" spans="2:10" ht="33.75" thickBot="1" x14ac:dyDescent="0.3">
      <c r="B390" s="16"/>
      <c r="D390" s="51" t="s">
        <v>972</v>
      </c>
      <c r="E390" s="52" t="s">
        <v>1237</v>
      </c>
      <c r="F390" s="53">
        <v>3</v>
      </c>
      <c r="G390" s="53">
        <v>21</v>
      </c>
      <c r="H390" s="55">
        <v>5346.8</v>
      </c>
      <c r="I390" s="66">
        <v>1211</v>
      </c>
      <c r="J390" s="65"/>
    </row>
    <row r="391" spans="2:10" ht="17.25" thickBot="1" x14ac:dyDescent="0.3">
      <c r="B391" s="16"/>
      <c r="D391" s="51" t="s">
        <v>499</v>
      </c>
      <c r="E391" s="52" t="s">
        <v>1257</v>
      </c>
      <c r="F391" s="53">
        <v>1</v>
      </c>
      <c r="G391" s="53">
        <v>1</v>
      </c>
      <c r="H391" s="55">
        <v>28904.38</v>
      </c>
      <c r="I391" s="66">
        <v>1067</v>
      </c>
      <c r="J391" s="65"/>
    </row>
    <row r="392" spans="2:10" ht="17.25" thickBot="1" x14ac:dyDescent="0.3">
      <c r="B392" s="16"/>
      <c r="D392" s="51" t="s">
        <v>973</v>
      </c>
      <c r="E392" s="52" t="s">
        <v>1251</v>
      </c>
      <c r="F392" s="53">
        <v>3</v>
      </c>
      <c r="G392" s="53">
        <v>19</v>
      </c>
      <c r="H392" s="55">
        <v>2001.04</v>
      </c>
      <c r="I392" s="66">
        <v>1212</v>
      </c>
      <c r="J392" s="74">
        <v>13427.85</v>
      </c>
    </row>
    <row r="393" spans="2:10" ht="33.75" thickBot="1" x14ac:dyDescent="0.3">
      <c r="B393" s="16"/>
      <c r="D393" s="51" t="s">
        <v>974</v>
      </c>
      <c r="E393" s="52" t="s">
        <v>1238</v>
      </c>
      <c r="F393" s="53">
        <v>2</v>
      </c>
      <c r="G393" s="53">
        <v>20</v>
      </c>
      <c r="H393" s="55">
        <v>9402.9</v>
      </c>
      <c r="I393" s="66">
        <v>1213</v>
      </c>
      <c r="J393" s="74">
        <v>5478.35</v>
      </c>
    </row>
    <row r="394" spans="2:10" ht="33.75" thickBot="1" x14ac:dyDescent="0.3">
      <c r="B394" s="16"/>
      <c r="D394" s="51" t="s">
        <v>1270</v>
      </c>
      <c r="E394" s="52" t="s">
        <v>1245</v>
      </c>
      <c r="F394" s="56" t="s">
        <v>1246</v>
      </c>
      <c r="G394" s="53">
        <v>13</v>
      </c>
      <c r="H394" s="57">
        <v>133.49</v>
      </c>
      <c r="I394" s="66">
        <v>4068</v>
      </c>
      <c r="J394" s="65"/>
    </row>
    <row r="395" spans="2:10" ht="17.25" thickBot="1" x14ac:dyDescent="0.3">
      <c r="B395" s="16"/>
      <c r="D395" s="51" t="s">
        <v>503</v>
      </c>
      <c r="E395" s="52" t="s">
        <v>1257</v>
      </c>
      <c r="F395" s="53">
        <v>1</v>
      </c>
      <c r="G395" s="54">
        <v>1</v>
      </c>
      <c r="H395" s="55">
        <v>4719.79</v>
      </c>
      <c r="I395" s="66">
        <v>1852</v>
      </c>
      <c r="J395" s="65"/>
    </row>
    <row r="396" spans="2:10" ht="33.75" thickBot="1" x14ac:dyDescent="0.3">
      <c r="B396" s="16"/>
      <c r="D396" s="51" t="s">
        <v>504</v>
      </c>
      <c r="E396" s="52" t="s">
        <v>1243</v>
      </c>
      <c r="F396" s="53">
        <v>1</v>
      </c>
      <c r="G396" s="54">
        <v>8</v>
      </c>
      <c r="H396" s="55">
        <v>2564.94</v>
      </c>
      <c r="I396" s="66">
        <v>1370</v>
      </c>
      <c r="J396" s="74">
        <v>24998.86</v>
      </c>
    </row>
    <row r="397" spans="2:10" ht="17.25" thickBot="1" x14ac:dyDescent="0.3">
      <c r="B397" s="16"/>
      <c r="D397" s="51" t="s">
        <v>505</v>
      </c>
      <c r="E397" s="52" t="s">
        <v>1243</v>
      </c>
      <c r="F397" s="53">
        <v>1</v>
      </c>
      <c r="G397" s="54">
        <v>8</v>
      </c>
      <c r="H397" s="55">
        <v>399881.69</v>
      </c>
      <c r="I397" s="66">
        <v>1371</v>
      </c>
      <c r="J397" s="74">
        <v>7190.71</v>
      </c>
    </row>
    <row r="398" spans="2:10" ht="33.75" thickBot="1" x14ac:dyDescent="0.3">
      <c r="B398" s="16"/>
      <c r="D398" s="51" t="s">
        <v>1223</v>
      </c>
      <c r="E398" s="52" t="s">
        <v>1245</v>
      </c>
      <c r="F398" s="56" t="s">
        <v>1246</v>
      </c>
      <c r="G398" s="53">
        <v>12</v>
      </c>
      <c r="H398" s="55">
        <v>1080.76</v>
      </c>
      <c r="I398" s="66">
        <v>3994</v>
      </c>
      <c r="J398" s="65"/>
    </row>
    <row r="399" spans="2:10" ht="17.25" thickBot="1" x14ac:dyDescent="0.3">
      <c r="B399" s="16"/>
      <c r="D399" s="51" t="s">
        <v>507</v>
      </c>
      <c r="E399" s="52" t="s">
        <v>1243</v>
      </c>
      <c r="F399" s="53">
        <v>1</v>
      </c>
      <c r="G399" s="53">
        <v>11</v>
      </c>
      <c r="H399" s="55">
        <v>219455.72</v>
      </c>
      <c r="I399" s="66">
        <v>1372</v>
      </c>
      <c r="J399" s="74">
        <v>16075.05</v>
      </c>
    </row>
    <row r="400" spans="2:10" ht="33.75" thickBot="1" x14ac:dyDescent="0.3">
      <c r="B400" s="16"/>
      <c r="D400" s="51" t="s">
        <v>975</v>
      </c>
      <c r="E400" s="52" t="s">
        <v>1252</v>
      </c>
      <c r="F400" s="53">
        <v>1</v>
      </c>
      <c r="G400" s="53">
        <v>11</v>
      </c>
      <c r="H400" s="55">
        <v>52695.13</v>
      </c>
      <c r="I400" s="66">
        <v>1015</v>
      </c>
      <c r="J400" s="65"/>
    </row>
    <row r="401" spans="2:10" ht="33.75" thickBot="1" x14ac:dyDescent="0.3">
      <c r="B401" s="16"/>
      <c r="D401" s="51" t="s">
        <v>509</v>
      </c>
      <c r="E401" s="52" t="s">
        <v>1234</v>
      </c>
      <c r="F401" s="53">
        <v>2</v>
      </c>
      <c r="G401" s="53">
        <v>5</v>
      </c>
      <c r="H401" s="55">
        <v>189486.95</v>
      </c>
      <c r="I401" s="66">
        <v>440</v>
      </c>
      <c r="J401" s="65"/>
    </row>
    <row r="402" spans="2:10" ht="17.25" thickBot="1" x14ac:dyDescent="0.3">
      <c r="B402" s="16"/>
      <c r="D402" s="51" t="s">
        <v>976</v>
      </c>
      <c r="E402" s="52" t="s">
        <v>1235</v>
      </c>
      <c r="F402" s="53">
        <v>4</v>
      </c>
      <c r="G402" s="53">
        <v>16</v>
      </c>
      <c r="H402" s="55">
        <v>3111.21</v>
      </c>
      <c r="I402" s="66">
        <v>1373</v>
      </c>
      <c r="J402" s="74">
        <v>19622.939999999999</v>
      </c>
    </row>
    <row r="403" spans="2:10" ht="17.25" thickBot="1" x14ac:dyDescent="0.3">
      <c r="B403" s="16"/>
      <c r="D403" s="51" t="s">
        <v>511</v>
      </c>
      <c r="E403" s="52" t="s">
        <v>1255</v>
      </c>
      <c r="F403" s="53">
        <v>2</v>
      </c>
      <c r="G403" s="54">
        <v>4</v>
      </c>
      <c r="H403" s="57">
        <v>805.5</v>
      </c>
      <c r="I403" s="66">
        <v>209</v>
      </c>
      <c r="J403" s="65"/>
    </row>
    <row r="404" spans="2:10" ht="17.25" thickBot="1" x14ac:dyDescent="0.3">
      <c r="B404" s="16"/>
      <c r="D404" s="51" t="s">
        <v>512</v>
      </c>
      <c r="E404" s="52" t="s">
        <v>1254</v>
      </c>
      <c r="F404" s="53">
        <v>3</v>
      </c>
      <c r="G404" s="54">
        <v>18</v>
      </c>
      <c r="H404" s="55">
        <v>5750.67</v>
      </c>
      <c r="I404" s="66">
        <v>1214</v>
      </c>
      <c r="J404" s="65"/>
    </row>
    <row r="405" spans="2:10" ht="17.25" thickBot="1" x14ac:dyDescent="0.3">
      <c r="B405" s="16"/>
      <c r="D405" s="51" t="s">
        <v>513</v>
      </c>
      <c r="E405" s="52" t="s">
        <v>1249</v>
      </c>
      <c r="F405" s="53">
        <v>4</v>
      </c>
      <c r="G405" s="54">
        <v>9</v>
      </c>
      <c r="H405" s="55">
        <v>39610.33</v>
      </c>
      <c r="I405" s="66">
        <v>1374</v>
      </c>
      <c r="J405" s="65"/>
    </row>
    <row r="406" spans="2:10" ht="17.25" thickBot="1" x14ac:dyDescent="0.3">
      <c r="B406" s="16"/>
      <c r="D406" s="51" t="s">
        <v>977</v>
      </c>
      <c r="E406" s="52" t="s">
        <v>1245</v>
      </c>
      <c r="F406" s="56" t="s">
        <v>1246</v>
      </c>
      <c r="G406" s="54">
        <v>9</v>
      </c>
      <c r="H406" s="55">
        <v>71692.47</v>
      </c>
      <c r="I406" s="66">
        <v>1375</v>
      </c>
      <c r="J406" s="65"/>
    </row>
    <row r="407" spans="2:10" ht="17.25" thickBot="1" x14ac:dyDescent="0.3">
      <c r="B407" s="16"/>
      <c r="D407" s="51" t="s">
        <v>515</v>
      </c>
      <c r="E407" s="52" t="s">
        <v>1264</v>
      </c>
      <c r="F407" s="53">
        <v>4</v>
      </c>
      <c r="G407" s="53">
        <v>16</v>
      </c>
      <c r="H407" s="55">
        <v>8491.7999999999993</v>
      </c>
      <c r="I407" s="66">
        <v>208</v>
      </c>
      <c r="J407" s="65"/>
    </row>
    <row r="408" spans="2:10" ht="17.25" thickBot="1" x14ac:dyDescent="0.3">
      <c r="B408" s="16"/>
      <c r="D408" s="51" t="s">
        <v>978</v>
      </c>
      <c r="E408" s="52" t="s">
        <v>1244</v>
      </c>
      <c r="F408" s="53">
        <v>4</v>
      </c>
      <c r="G408" s="53">
        <v>9</v>
      </c>
      <c r="H408" s="55">
        <v>8135.47</v>
      </c>
      <c r="I408" s="66">
        <v>1376</v>
      </c>
      <c r="J408" s="74">
        <v>3592.58</v>
      </c>
    </row>
    <row r="409" spans="2:10" ht="17.25" thickBot="1" x14ac:dyDescent="0.3">
      <c r="B409" s="16"/>
      <c r="D409" s="51" t="s">
        <v>517</v>
      </c>
      <c r="E409" s="52" t="s">
        <v>1244</v>
      </c>
      <c r="F409" s="53">
        <v>4</v>
      </c>
      <c r="G409" s="53">
        <v>10</v>
      </c>
      <c r="H409" s="55">
        <v>5963.41</v>
      </c>
      <c r="I409" s="66">
        <v>1377</v>
      </c>
      <c r="J409" s="74">
        <v>1605.54</v>
      </c>
    </row>
    <row r="410" spans="2:10" ht="17.25" thickBot="1" x14ac:dyDescent="0.3">
      <c r="B410" s="16"/>
      <c r="D410" s="51" t="s">
        <v>979</v>
      </c>
      <c r="E410" s="52" t="s">
        <v>1243</v>
      </c>
      <c r="F410" s="53">
        <v>1</v>
      </c>
      <c r="G410" s="53">
        <v>8</v>
      </c>
      <c r="H410" s="55">
        <v>11503.48</v>
      </c>
      <c r="I410" s="66">
        <v>1378</v>
      </c>
      <c r="J410" s="74">
        <v>13416.45</v>
      </c>
    </row>
    <row r="411" spans="2:10" ht="33.75" thickBot="1" x14ac:dyDescent="0.3">
      <c r="B411" s="16"/>
      <c r="D411" s="51" t="s">
        <v>812</v>
      </c>
      <c r="E411" s="52" t="s">
        <v>1241</v>
      </c>
      <c r="F411" s="53">
        <v>4</v>
      </c>
      <c r="G411" s="53">
        <v>9</v>
      </c>
      <c r="H411" s="55">
        <v>12193.81</v>
      </c>
      <c r="I411" s="66">
        <v>1379</v>
      </c>
      <c r="J411" s="74">
        <v>12213.71</v>
      </c>
    </row>
    <row r="412" spans="2:10" ht="17.25" thickBot="1" x14ac:dyDescent="0.3">
      <c r="B412" s="16"/>
      <c r="D412" s="58" t="s">
        <v>698</v>
      </c>
      <c r="E412" s="58"/>
      <c r="F412" s="58"/>
      <c r="G412" s="65"/>
      <c r="H412" s="55">
        <v>383832.93</v>
      </c>
      <c r="I412" s="68">
        <v>1578</v>
      </c>
      <c r="J412" s="58"/>
    </row>
    <row r="413" spans="2:10" ht="17.25" thickBot="1" x14ac:dyDescent="0.3">
      <c r="B413" s="16"/>
      <c r="D413" s="51" t="s">
        <v>520</v>
      </c>
      <c r="E413" s="52" t="s">
        <v>1243</v>
      </c>
      <c r="F413" s="53">
        <v>1</v>
      </c>
      <c r="G413" s="53">
        <v>11</v>
      </c>
      <c r="H413" s="55">
        <v>30789.74</v>
      </c>
      <c r="I413" s="66">
        <v>214</v>
      </c>
      <c r="J413" s="74">
        <v>4688.12</v>
      </c>
    </row>
    <row r="414" spans="2:10" ht="33.75" thickBot="1" x14ac:dyDescent="0.3">
      <c r="B414" s="16"/>
      <c r="D414" s="51" t="s">
        <v>980</v>
      </c>
      <c r="E414" s="52" t="s">
        <v>1241</v>
      </c>
      <c r="F414" s="53">
        <v>4</v>
      </c>
      <c r="G414" s="53">
        <v>10</v>
      </c>
      <c r="H414" s="57">
        <v>0</v>
      </c>
      <c r="I414" s="66">
        <v>1380</v>
      </c>
      <c r="J414" s="74">
        <v>75791.98</v>
      </c>
    </row>
    <row r="415" spans="2:10" ht="17.25" thickBot="1" x14ac:dyDescent="0.3">
      <c r="B415" s="16"/>
      <c r="D415" s="51" t="s">
        <v>813</v>
      </c>
      <c r="E415" s="52" t="s">
        <v>1235</v>
      </c>
      <c r="F415" s="53">
        <v>4</v>
      </c>
      <c r="G415" s="53">
        <v>15</v>
      </c>
      <c r="H415" s="55">
        <v>40077.199999999997</v>
      </c>
      <c r="I415" s="66">
        <v>1381</v>
      </c>
      <c r="J415" s="65"/>
    </row>
    <row r="416" spans="2:10" ht="17.25" thickBot="1" x14ac:dyDescent="0.3">
      <c r="B416" s="16"/>
      <c r="D416" s="51" t="s">
        <v>523</v>
      </c>
      <c r="E416" s="52" t="s">
        <v>1243</v>
      </c>
      <c r="F416" s="53">
        <v>1</v>
      </c>
      <c r="G416" s="53">
        <v>11</v>
      </c>
      <c r="H416" s="55">
        <v>66701.710000000006</v>
      </c>
      <c r="I416" s="66">
        <v>223</v>
      </c>
      <c r="J416" s="65"/>
    </row>
    <row r="417" spans="2:10" ht="17.25" thickBot="1" x14ac:dyDescent="0.3">
      <c r="B417" s="16"/>
      <c r="D417" s="51" t="s">
        <v>524</v>
      </c>
      <c r="E417" s="52" t="s">
        <v>1249</v>
      </c>
      <c r="F417" s="53">
        <v>4</v>
      </c>
      <c r="G417" s="53">
        <v>3</v>
      </c>
      <c r="H417" s="55">
        <v>8317.5400000000009</v>
      </c>
      <c r="I417" s="66">
        <v>1068</v>
      </c>
      <c r="J417" s="74">
        <v>24622.74</v>
      </c>
    </row>
    <row r="418" spans="2:10" ht="17.25" thickBot="1" x14ac:dyDescent="0.3">
      <c r="B418" s="16"/>
      <c r="D418" s="51" t="s">
        <v>525</v>
      </c>
      <c r="E418" s="52" t="s">
        <v>1265</v>
      </c>
      <c r="F418" s="53">
        <v>4</v>
      </c>
      <c r="G418" s="53">
        <v>7</v>
      </c>
      <c r="H418" s="55">
        <v>13180.51</v>
      </c>
      <c r="I418" s="66">
        <v>1383</v>
      </c>
      <c r="J418" s="65"/>
    </row>
    <row r="419" spans="2:10" ht="33.75" thickBot="1" x14ac:dyDescent="0.3">
      <c r="B419" s="16"/>
      <c r="D419" s="51" t="s">
        <v>981</v>
      </c>
      <c r="E419" s="52" t="s">
        <v>1265</v>
      </c>
      <c r="F419" s="53">
        <v>4</v>
      </c>
      <c r="G419" s="53">
        <v>7</v>
      </c>
      <c r="H419" s="55">
        <v>5266.38</v>
      </c>
      <c r="I419" s="66">
        <v>1384</v>
      </c>
      <c r="J419" s="74">
        <v>12343.18</v>
      </c>
    </row>
    <row r="420" spans="2:10" ht="17.25" thickBot="1" x14ac:dyDescent="0.3">
      <c r="B420" s="16"/>
      <c r="D420" s="51" t="s">
        <v>527</v>
      </c>
      <c r="E420" s="52" t="s">
        <v>1240</v>
      </c>
      <c r="F420" s="53">
        <v>1</v>
      </c>
      <c r="G420" s="53">
        <v>1</v>
      </c>
      <c r="H420" s="55">
        <v>7305.04</v>
      </c>
      <c r="I420" s="66">
        <v>1069</v>
      </c>
      <c r="J420" s="65"/>
    </row>
    <row r="421" spans="2:10" ht="17.25" thickBot="1" x14ac:dyDescent="0.3">
      <c r="B421" s="16"/>
      <c r="D421" s="51" t="s">
        <v>982</v>
      </c>
      <c r="E421" s="52" t="s">
        <v>1264</v>
      </c>
      <c r="F421" s="53">
        <v>4</v>
      </c>
      <c r="G421" s="53">
        <v>16</v>
      </c>
      <c r="H421" s="55">
        <v>2102.42</v>
      </c>
      <c r="I421" s="66">
        <v>1016</v>
      </c>
      <c r="J421" s="74">
        <v>4085.18</v>
      </c>
    </row>
    <row r="422" spans="2:10" ht="17.25" thickBot="1" x14ac:dyDescent="0.3">
      <c r="B422" s="16"/>
      <c r="D422" s="51" t="s">
        <v>529</v>
      </c>
      <c r="E422" s="52" t="s">
        <v>1245</v>
      </c>
      <c r="F422" s="56" t="s">
        <v>1246</v>
      </c>
      <c r="G422" s="53">
        <v>17</v>
      </c>
      <c r="H422" s="57">
        <v>0</v>
      </c>
      <c r="I422" s="66">
        <v>4065</v>
      </c>
      <c r="J422" s="65"/>
    </row>
    <row r="423" spans="2:10" ht="33.75" thickBot="1" x14ac:dyDescent="0.3">
      <c r="B423" s="16"/>
      <c r="D423" s="51" t="s">
        <v>983</v>
      </c>
      <c r="E423" s="52" t="s">
        <v>1255</v>
      </c>
      <c r="F423" s="53">
        <v>2</v>
      </c>
      <c r="G423" s="53">
        <v>20</v>
      </c>
      <c r="H423" s="55">
        <v>16918.09</v>
      </c>
      <c r="I423" s="66">
        <v>1215</v>
      </c>
      <c r="J423" s="65"/>
    </row>
    <row r="424" spans="2:10" ht="17.25" thickBot="1" x14ac:dyDescent="0.3">
      <c r="B424" s="16"/>
      <c r="D424" s="51" t="s">
        <v>984</v>
      </c>
      <c r="E424" s="52" t="s">
        <v>1241</v>
      </c>
      <c r="F424" s="53">
        <v>4</v>
      </c>
      <c r="G424" s="53">
        <v>9</v>
      </c>
      <c r="H424" s="55">
        <v>6886.14</v>
      </c>
      <c r="I424" s="66">
        <v>1385</v>
      </c>
      <c r="J424" s="74">
        <v>6303.37</v>
      </c>
    </row>
    <row r="425" spans="2:10" ht="17.25" thickBot="1" x14ac:dyDescent="0.3">
      <c r="B425" s="16"/>
      <c r="D425" s="51" t="s">
        <v>532</v>
      </c>
      <c r="E425" s="52" t="s">
        <v>1247</v>
      </c>
      <c r="F425" s="53">
        <v>1</v>
      </c>
      <c r="G425" s="53">
        <v>6</v>
      </c>
      <c r="H425" s="55">
        <v>13732.85</v>
      </c>
      <c r="I425" s="66">
        <v>226</v>
      </c>
      <c r="J425" s="65"/>
    </row>
    <row r="426" spans="2:10" ht="17.25" thickBot="1" x14ac:dyDescent="0.3">
      <c r="B426" s="16"/>
      <c r="D426" s="51" t="s">
        <v>985</v>
      </c>
      <c r="E426" s="52" t="s">
        <v>1239</v>
      </c>
      <c r="F426" s="53">
        <v>3</v>
      </c>
      <c r="G426" s="53">
        <v>21</v>
      </c>
      <c r="H426" s="55">
        <v>6062.7</v>
      </c>
      <c r="I426" s="66">
        <v>1216</v>
      </c>
      <c r="J426" s="74">
        <v>2973.85</v>
      </c>
    </row>
    <row r="427" spans="2:10" ht="17.25" thickBot="1" x14ac:dyDescent="0.3">
      <c r="B427" s="16"/>
      <c r="D427" s="51" t="s">
        <v>986</v>
      </c>
      <c r="E427" s="52" t="s">
        <v>1249</v>
      </c>
      <c r="F427" s="53">
        <v>4</v>
      </c>
      <c r="G427" s="53">
        <v>9</v>
      </c>
      <c r="H427" s="55">
        <v>1657.53</v>
      </c>
      <c r="I427" s="66">
        <v>1386</v>
      </c>
      <c r="J427" s="74">
        <v>10809.6</v>
      </c>
    </row>
    <row r="428" spans="2:10" ht="17.25" thickBot="1" x14ac:dyDescent="0.3">
      <c r="B428" s="16"/>
      <c r="D428" s="51" t="s">
        <v>535</v>
      </c>
      <c r="E428" s="52" t="s">
        <v>1248</v>
      </c>
      <c r="F428" s="53">
        <v>2</v>
      </c>
      <c r="G428" s="53">
        <v>5</v>
      </c>
      <c r="H428" s="55">
        <v>32234.59</v>
      </c>
      <c r="I428" s="66">
        <v>213</v>
      </c>
      <c r="J428" s="65"/>
    </row>
    <row r="429" spans="2:10" ht="17.25" thickBot="1" x14ac:dyDescent="0.3">
      <c r="B429" s="16"/>
      <c r="D429" s="51" t="s">
        <v>536</v>
      </c>
      <c r="E429" s="52" t="s">
        <v>1234</v>
      </c>
      <c r="F429" s="53">
        <v>2</v>
      </c>
      <c r="G429" s="53">
        <v>13</v>
      </c>
      <c r="H429" s="55">
        <v>11401.35</v>
      </c>
      <c r="I429" s="66">
        <v>228</v>
      </c>
      <c r="J429" s="65"/>
    </row>
    <row r="430" spans="2:10" ht="17.25" thickBot="1" x14ac:dyDescent="0.3">
      <c r="B430" s="16"/>
      <c r="D430" s="51" t="s">
        <v>537</v>
      </c>
      <c r="E430" s="52" t="s">
        <v>1248</v>
      </c>
      <c r="F430" s="53">
        <v>2</v>
      </c>
      <c r="G430" s="53">
        <v>12</v>
      </c>
      <c r="H430" s="55">
        <v>7009.71</v>
      </c>
      <c r="I430" s="66">
        <v>230</v>
      </c>
      <c r="J430" s="74">
        <v>1013.72</v>
      </c>
    </row>
    <row r="431" spans="2:10" ht="17.25" thickBot="1" x14ac:dyDescent="0.3">
      <c r="B431" s="16"/>
      <c r="D431" s="51" t="s">
        <v>538</v>
      </c>
      <c r="E431" s="52" t="s">
        <v>1253</v>
      </c>
      <c r="F431" s="53">
        <v>2</v>
      </c>
      <c r="G431" s="53">
        <v>13</v>
      </c>
      <c r="H431" s="55">
        <v>9838.92</v>
      </c>
      <c r="I431" s="66">
        <v>337</v>
      </c>
      <c r="J431" s="65"/>
    </row>
    <row r="432" spans="2:10" ht="17.25" thickBot="1" x14ac:dyDescent="0.3">
      <c r="B432" s="16"/>
      <c r="D432" s="51" t="s">
        <v>987</v>
      </c>
      <c r="E432" s="52" t="s">
        <v>1256</v>
      </c>
      <c r="F432" s="53">
        <v>3</v>
      </c>
      <c r="G432" s="53">
        <v>19</v>
      </c>
      <c r="H432" s="55">
        <v>3263.94</v>
      </c>
      <c r="I432" s="66">
        <v>1218</v>
      </c>
      <c r="J432" s="74">
        <v>40838.449999999997</v>
      </c>
    </row>
    <row r="433" spans="2:10" ht="17.25" thickBot="1" x14ac:dyDescent="0.3">
      <c r="B433" s="16"/>
      <c r="D433" s="51" t="s">
        <v>540</v>
      </c>
      <c r="E433" s="52" t="s">
        <v>1237</v>
      </c>
      <c r="F433" s="53">
        <v>3</v>
      </c>
      <c r="G433" s="53">
        <v>21</v>
      </c>
      <c r="H433" s="55">
        <v>14048.69</v>
      </c>
      <c r="I433" s="66">
        <v>1219</v>
      </c>
      <c r="J433" s="75">
        <v>394.06</v>
      </c>
    </row>
    <row r="434" spans="2:10" ht="17.25" thickBot="1" x14ac:dyDescent="0.3">
      <c r="B434" s="16"/>
      <c r="D434" s="51" t="s">
        <v>541</v>
      </c>
      <c r="E434" s="52" t="s">
        <v>1247</v>
      </c>
      <c r="F434" s="53">
        <v>1</v>
      </c>
      <c r="G434" s="53">
        <v>6</v>
      </c>
      <c r="H434" s="55">
        <v>2953.7</v>
      </c>
      <c r="I434" s="66">
        <v>1854</v>
      </c>
      <c r="J434" s="74">
        <v>10214.58</v>
      </c>
    </row>
    <row r="435" spans="2:10" ht="33.75" thickBot="1" x14ac:dyDescent="0.3">
      <c r="B435" s="16"/>
      <c r="D435" s="51" t="s">
        <v>988</v>
      </c>
      <c r="E435" s="52" t="s">
        <v>1264</v>
      </c>
      <c r="F435" s="53">
        <v>4</v>
      </c>
      <c r="G435" s="53">
        <v>16</v>
      </c>
      <c r="H435" s="55">
        <v>16753.689999999999</v>
      </c>
      <c r="I435" s="66">
        <v>1017</v>
      </c>
      <c r="J435" s="75"/>
    </row>
    <row r="436" spans="2:10" ht="17.25" thickBot="1" x14ac:dyDescent="0.3">
      <c r="B436" s="16"/>
      <c r="D436" s="51" t="s">
        <v>543</v>
      </c>
      <c r="E436" s="52" t="s">
        <v>1240</v>
      </c>
      <c r="F436" s="53">
        <v>1</v>
      </c>
      <c r="G436" s="53">
        <v>2</v>
      </c>
      <c r="H436" s="55">
        <v>10521.16</v>
      </c>
      <c r="I436" s="66">
        <v>1070</v>
      </c>
      <c r="J436" s="74">
        <v>5420.47</v>
      </c>
    </row>
    <row r="437" spans="2:10" ht="17.25" thickBot="1" x14ac:dyDescent="0.3">
      <c r="B437" s="16"/>
      <c r="D437" s="51" t="s">
        <v>814</v>
      </c>
      <c r="E437" s="52" t="s">
        <v>1244</v>
      </c>
      <c r="F437" s="53">
        <v>4</v>
      </c>
      <c r="G437" s="53">
        <v>15</v>
      </c>
      <c r="H437" s="55">
        <v>42981.33</v>
      </c>
      <c r="I437" s="66">
        <v>1387</v>
      </c>
      <c r="J437" s="76">
        <v>4130.0600000000004</v>
      </c>
    </row>
    <row r="438" spans="2:10" ht="33.75" thickBot="1" x14ac:dyDescent="0.3">
      <c r="B438" s="16"/>
      <c r="D438" s="51" t="s">
        <v>1227</v>
      </c>
      <c r="E438" s="52" t="s">
        <v>1265</v>
      </c>
      <c r="F438" s="53">
        <v>4</v>
      </c>
      <c r="G438" s="54">
        <v>7</v>
      </c>
      <c r="H438" s="55">
        <v>43627.54</v>
      </c>
      <c r="I438" s="66">
        <v>1388</v>
      </c>
      <c r="J438" s="74">
        <v>10634.66</v>
      </c>
    </row>
    <row r="439" spans="2:10" ht="17.25" thickBot="1" x14ac:dyDescent="0.3">
      <c r="B439" s="16"/>
      <c r="D439" s="51" t="s">
        <v>989</v>
      </c>
      <c r="E439" s="52" t="s">
        <v>1235</v>
      </c>
      <c r="F439" s="53">
        <v>4</v>
      </c>
      <c r="G439" s="53">
        <v>15</v>
      </c>
      <c r="H439" s="55">
        <v>18724.7</v>
      </c>
      <c r="I439" s="66">
        <v>1389</v>
      </c>
      <c r="J439" s="74">
        <v>1612.72</v>
      </c>
    </row>
    <row r="440" spans="2:10" ht="17.25" thickBot="1" x14ac:dyDescent="0.3">
      <c r="B440" s="16"/>
      <c r="D440" s="51" t="s">
        <v>547</v>
      </c>
      <c r="E440" s="52" t="s">
        <v>1239</v>
      </c>
      <c r="F440" s="53">
        <v>3</v>
      </c>
      <c r="G440" s="53">
        <v>18</v>
      </c>
      <c r="H440" s="55">
        <v>97553.45</v>
      </c>
      <c r="I440" s="66">
        <v>1221</v>
      </c>
      <c r="J440" s="74">
        <v>8553.75</v>
      </c>
    </row>
    <row r="441" spans="2:10" ht="17.25" thickBot="1" x14ac:dyDescent="0.3">
      <c r="B441" s="16"/>
      <c r="D441" s="51" t="s">
        <v>990</v>
      </c>
      <c r="E441" s="52" t="s">
        <v>1264</v>
      </c>
      <c r="F441" s="53">
        <v>4</v>
      </c>
      <c r="G441" s="53">
        <v>15</v>
      </c>
      <c r="H441" s="55">
        <v>38044.32</v>
      </c>
      <c r="I441" s="66">
        <v>1018</v>
      </c>
      <c r="J441" s="74">
        <v>37466.46</v>
      </c>
    </row>
    <row r="442" spans="2:10" ht="33.75" thickBot="1" x14ac:dyDescent="0.3">
      <c r="B442" s="16"/>
      <c r="D442" s="51" t="s">
        <v>991</v>
      </c>
      <c r="E442" s="52" t="s">
        <v>1248</v>
      </c>
      <c r="F442" s="53">
        <v>2</v>
      </c>
      <c r="G442" s="53">
        <v>12</v>
      </c>
      <c r="H442" s="55">
        <v>15148.12</v>
      </c>
      <c r="I442" s="66">
        <v>233</v>
      </c>
      <c r="J442" s="65"/>
    </row>
    <row r="443" spans="2:10" ht="17.25" thickBot="1" x14ac:dyDescent="0.3">
      <c r="B443" s="16"/>
      <c r="D443" s="51" t="s">
        <v>550</v>
      </c>
      <c r="E443" s="52" t="s">
        <v>1238</v>
      </c>
      <c r="F443" s="53">
        <v>2</v>
      </c>
      <c r="G443" s="54">
        <v>14</v>
      </c>
      <c r="H443" s="55">
        <v>2138.71</v>
      </c>
      <c r="I443" s="66">
        <v>20</v>
      </c>
      <c r="J443" s="74">
        <v>4155.53</v>
      </c>
    </row>
    <row r="444" spans="2:10" ht="17.25" thickBot="1" x14ac:dyDescent="0.3">
      <c r="B444" s="16"/>
      <c r="D444" s="51" t="s">
        <v>551</v>
      </c>
      <c r="E444" s="52" t="s">
        <v>1249</v>
      </c>
      <c r="F444" s="53">
        <v>4</v>
      </c>
      <c r="G444" s="54">
        <v>9</v>
      </c>
      <c r="H444" s="55">
        <v>39810.230000000003</v>
      </c>
      <c r="I444" s="66">
        <v>1448</v>
      </c>
      <c r="J444" s="74">
        <v>29318.76</v>
      </c>
    </row>
    <row r="445" spans="2:10" ht="17.25" thickBot="1" x14ac:dyDescent="0.3">
      <c r="B445" s="16"/>
      <c r="D445" s="51" t="s">
        <v>992</v>
      </c>
      <c r="E445" s="52" t="s">
        <v>1249</v>
      </c>
      <c r="F445" s="53">
        <v>4</v>
      </c>
      <c r="G445" s="54">
        <v>9</v>
      </c>
      <c r="H445" s="55">
        <v>9537.18</v>
      </c>
      <c r="I445" s="66">
        <v>1390</v>
      </c>
      <c r="J445" s="74">
        <v>26780.18</v>
      </c>
    </row>
    <row r="446" spans="2:10" ht="17.25" thickBot="1" x14ac:dyDescent="0.3">
      <c r="B446" s="16"/>
      <c r="D446" s="51" t="s">
        <v>553</v>
      </c>
      <c r="E446" s="52" t="s">
        <v>1254</v>
      </c>
      <c r="F446" s="53">
        <v>3</v>
      </c>
      <c r="G446" s="54">
        <v>18</v>
      </c>
      <c r="H446" s="55">
        <v>6005.53</v>
      </c>
      <c r="I446" s="68">
        <v>1222</v>
      </c>
      <c r="J446" s="74">
        <v>6762.68</v>
      </c>
    </row>
    <row r="447" spans="2:10" ht="33.75" thickBot="1" x14ac:dyDescent="0.3">
      <c r="B447" s="16"/>
      <c r="D447" s="51" t="s">
        <v>554</v>
      </c>
      <c r="E447" s="52" t="s">
        <v>1253</v>
      </c>
      <c r="F447" s="53">
        <v>2</v>
      </c>
      <c r="G447" s="54">
        <v>14</v>
      </c>
      <c r="H447" s="55">
        <v>1027.1600000000001</v>
      </c>
      <c r="I447" s="66">
        <v>181</v>
      </c>
      <c r="J447" s="75"/>
    </row>
    <row r="448" spans="2:10" ht="17.25" thickBot="1" x14ac:dyDescent="0.3">
      <c r="B448" s="16"/>
      <c r="D448" s="51" t="s">
        <v>555</v>
      </c>
      <c r="E448" s="52" t="s">
        <v>1240</v>
      </c>
      <c r="F448" s="53">
        <v>1</v>
      </c>
      <c r="G448" s="53">
        <v>2</v>
      </c>
      <c r="H448" s="55">
        <v>76466.03</v>
      </c>
      <c r="I448" s="66">
        <v>1071</v>
      </c>
      <c r="J448" s="75">
        <v>593.1</v>
      </c>
    </row>
    <row r="449" spans="2:10" ht="17.25" thickBot="1" x14ac:dyDescent="0.3">
      <c r="B449" s="16"/>
      <c r="D449" s="51" t="s">
        <v>556</v>
      </c>
      <c r="E449" s="52" t="s">
        <v>1243</v>
      </c>
      <c r="F449" s="53">
        <v>1</v>
      </c>
      <c r="G449" s="53">
        <v>11</v>
      </c>
      <c r="H449" s="55">
        <v>9681.52</v>
      </c>
      <c r="I449" s="66">
        <v>234</v>
      </c>
      <c r="J449" s="74">
        <v>25446.77</v>
      </c>
    </row>
    <row r="450" spans="2:10" ht="17.25" thickBot="1" x14ac:dyDescent="0.3">
      <c r="B450" s="16"/>
      <c r="D450" s="51" t="s">
        <v>557</v>
      </c>
      <c r="E450" s="52" t="s">
        <v>1240</v>
      </c>
      <c r="F450" s="53">
        <v>1</v>
      </c>
      <c r="G450" s="53">
        <v>1</v>
      </c>
      <c r="H450" s="55">
        <v>3161.15</v>
      </c>
      <c r="I450" s="66">
        <v>1072</v>
      </c>
      <c r="J450" s="74">
        <v>6693.39</v>
      </c>
    </row>
    <row r="451" spans="2:10" ht="17.25" thickBot="1" x14ac:dyDescent="0.3">
      <c r="B451" s="16"/>
      <c r="D451" s="51" t="s">
        <v>558</v>
      </c>
      <c r="E451" s="52" t="s">
        <v>1235</v>
      </c>
      <c r="F451" s="53">
        <v>4</v>
      </c>
      <c r="G451" s="53">
        <v>15</v>
      </c>
      <c r="H451" s="55">
        <v>110862.71</v>
      </c>
      <c r="I451" s="66">
        <v>1392</v>
      </c>
      <c r="J451" s="65"/>
    </row>
    <row r="452" spans="2:10" ht="33.75" thickBot="1" x14ac:dyDescent="0.3">
      <c r="B452" s="16"/>
      <c r="D452" s="51" t="s">
        <v>993</v>
      </c>
      <c r="E452" s="52" t="s">
        <v>1239</v>
      </c>
      <c r="F452" s="53">
        <v>3</v>
      </c>
      <c r="G452" s="53">
        <v>18</v>
      </c>
      <c r="H452" s="55">
        <v>4168.46</v>
      </c>
      <c r="I452" s="66">
        <v>1223</v>
      </c>
      <c r="J452" s="75">
        <v>897.82</v>
      </c>
    </row>
    <row r="453" spans="2:10" ht="17.25" thickBot="1" x14ac:dyDescent="0.3">
      <c r="B453" s="16"/>
      <c r="D453" s="51" t="s">
        <v>560</v>
      </c>
      <c r="E453" s="52" t="s">
        <v>1250</v>
      </c>
      <c r="F453" s="53">
        <v>1</v>
      </c>
      <c r="G453" s="53">
        <v>6</v>
      </c>
      <c r="H453" s="55">
        <v>2499.06</v>
      </c>
      <c r="I453" s="66">
        <v>1449</v>
      </c>
      <c r="J453" s="65"/>
    </row>
    <row r="454" spans="2:10" ht="17.25" thickBot="1" x14ac:dyDescent="0.3">
      <c r="B454" s="16"/>
      <c r="D454" s="51" t="s">
        <v>561</v>
      </c>
      <c r="E454" s="52" t="s">
        <v>1234</v>
      </c>
      <c r="F454" s="53">
        <v>2</v>
      </c>
      <c r="G454" s="53">
        <v>5</v>
      </c>
      <c r="H454" s="55">
        <v>3698.14</v>
      </c>
      <c r="I454" s="66">
        <v>235</v>
      </c>
      <c r="J454" s="74">
        <v>14100.21</v>
      </c>
    </row>
    <row r="455" spans="2:10" ht="17.25" thickBot="1" x14ac:dyDescent="0.3">
      <c r="B455" s="16"/>
      <c r="D455" s="51" t="s">
        <v>562</v>
      </c>
      <c r="E455" s="52" t="s">
        <v>1235</v>
      </c>
      <c r="F455" s="53">
        <v>4</v>
      </c>
      <c r="G455" s="53">
        <v>15</v>
      </c>
      <c r="H455" s="55">
        <v>47726.54</v>
      </c>
      <c r="I455" s="66">
        <v>1393</v>
      </c>
      <c r="J455" s="74">
        <v>6780.14</v>
      </c>
    </row>
    <row r="456" spans="2:10" ht="17.25" thickBot="1" x14ac:dyDescent="0.3">
      <c r="B456" s="16"/>
      <c r="D456" s="51" t="s">
        <v>994</v>
      </c>
      <c r="E456" s="52" t="s">
        <v>1252</v>
      </c>
      <c r="F456" s="53">
        <v>1</v>
      </c>
      <c r="G456" s="53">
        <v>11</v>
      </c>
      <c r="H456" s="55">
        <v>2232.29</v>
      </c>
      <c r="I456" s="66">
        <v>1019</v>
      </c>
      <c r="J456" s="65"/>
    </row>
    <row r="457" spans="2:10" ht="17.25" thickBot="1" x14ac:dyDescent="0.3">
      <c r="B457" s="16"/>
      <c r="D457" s="51" t="s">
        <v>995</v>
      </c>
      <c r="E457" s="52" t="s">
        <v>1244</v>
      </c>
      <c r="F457" s="53">
        <v>4</v>
      </c>
      <c r="G457" s="53">
        <v>10</v>
      </c>
      <c r="H457" s="55">
        <v>24280.78</v>
      </c>
      <c r="I457" s="66">
        <v>1394</v>
      </c>
      <c r="J457" s="75">
        <v>0</v>
      </c>
    </row>
    <row r="458" spans="2:10" ht="33.75" thickBot="1" x14ac:dyDescent="0.3">
      <c r="B458" s="16"/>
      <c r="D458" s="51" t="s">
        <v>996</v>
      </c>
      <c r="E458" s="52" t="s">
        <v>1244</v>
      </c>
      <c r="F458" s="53">
        <v>4</v>
      </c>
      <c r="G458" s="53">
        <v>10</v>
      </c>
      <c r="H458" s="55">
        <v>136766.47</v>
      </c>
      <c r="I458" s="66">
        <v>1395</v>
      </c>
      <c r="J458" s="75"/>
    </row>
    <row r="459" spans="2:10" ht="17.25" thickBot="1" x14ac:dyDescent="0.3">
      <c r="B459" s="16"/>
      <c r="D459" s="51" t="s">
        <v>816</v>
      </c>
      <c r="E459" s="52" t="s">
        <v>1244</v>
      </c>
      <c r="F459" s="53">
        <v>4</v>
      </c>
      <c r="G459" s="53">
        <v>10</v>
      </c>
      <c r="H459" s="55">
        <v>2089.62</v>
      </c>
      <c r="I459" s="66">
        <v>1396</v>
      </c>
      <c r="J459" s="74">
        <v>37038.269999999997</v>
      </c>
    </row>
    <row r="460" spans="2:10" ht="17.25" thickBot="1" x14ac:dyDescent="0.3">
      <c r="B460" s="16"/>
      <c r="D460" s="51" t="s">
        <v>997</v>
      </c>
      <c r="E460" s="52" t="s">
        <v>1250</v>
      </c>
      <c r="F460" s="53">
        <v>1</v>
      </c>
      <c r="G460" s="53">
        <v>6</v>
      </c>
      <c r="H460" s="55">
        <v>16763.03</v>
      </c>
      <c r="I460" s="66">
        <v>1450</v>
      </c>
      <c r="J460" s="74">
        <v>18791.02</v>
      </c>
    </row>
    <row r="461" spans="2:10" ht="17.25" thickBot="1" x14ac:dyDescent="0.3">
      <c r="B461" s="16"/>
      <c r="D461" s="51" t="s">
        <v>568</v>
      </c>
      <c r="E461" s="52" t="s">
        <v>1240</v>
      </c>
      <c r="F461" s="53">
        <v>1</v>
      </c>
      <c r="G461" s="53">
        <v>2</v>
      </c>
      <c r="H461" s="55">
        <v>10321.9</v>
      </c>
      <c r="I461" s="66">
        <v>1073</v>
      </c>
      <c r="J461" s="74">
        <v>13449.99</v>
      </c>
    </row>
    <row r="462" spans="2:10" ht="17.25" thickBot="1" x14ac:dyDescent="0.3">
      <c r="B462" s="16"/>
      <c r="D462" s="51" t="s">
        <v>569</v>
      </c>
      <c r="E462" s="52" t="s">
        <v>1256</v>
      </c>
      <c r="F462" s="53">
        <v>3</v>
      </c>
      <c r="G462" s="53">
        <v>22</v>
      </c>
      <c r="H462" s="55">
        <v>4547.67</v>
      </c>
      <c r="I462" s="66">
        <v>1224</v>
      </c>
      <c r="J462" s="74">
        <v>2787.45</v>
      </c>
    </row>
    <row r="463" spans="2:10" ht="17.25" thickBot="1" x14ac:dyDescent="0.3">
      <c r="B463" s="16"/>
      <c r="D463" s="51" t="s">
        <v>570</v>
      </c>
      <c r="E463" s="52" t="s">
        <v>1236</v>
      </c>
      <c r="F463" s="53">
        <v>2</v>
      </c>
      <c r="G463" s="53">
        <v>14</v>
      </c>
      <c r="H463" s="55">
        <v>7539.5</v>
      </c>
      <c r="I463" s="66">
        <v>240</v>
      </c>
      <c r="J463" s="65"/>
    </row>
    <row r="464" spans="2:10" ht="17.25" thickBot="1" x14ac:dyDescent="0.3">
      <c r="B464" s="16"/>
      <c r="D464" s="51" t="s">
        <v>571</v>
      </c>
      <c r="E464" s="52" t="s">
        <v>1249</v>
      </c>
      <c r="F464" s="53">
        <v>4</v>
      </c>
      <c r="G464" s="53">
        <v>7</v>
      </c>
      <c r="H464" s="55">
        <v>62321.17</v>
      </c>
      <c r="I464" s="66">
        <v>1451</v>
      </c>
      <c r="J464" s="75">
        <v>0</v>
      </c>
    </row>
    <row r="465" spans="2:10" ht="33.75" thickBot="1" x14ac:dyDescent="0.3">
      <c r="B465" s="16"/>
      <c r="D465" s="51" t="s">
        <v>998</v>
      </c>
      <c r="E465" s="52" t="s">
        <v>1265</v>
      </c>
      <c r="F465" s="53">
        <v>4</v>
      </c>
      <c r="G465" s="53">
        <v>7</v>
      </c>
      <c r="H465" s="55">
        <v>20665.98</v>
      </c>
      <c r="I465" s="66">
        <v>1397</v>
      </c>
      <c r="J465" s="75"/>
    </row>
    <row r="466" spans="2:10" ht="17.25" thickBot="1" x14ac:dyDescent="0.3">
      <c r="B466" s="16"/>
      <c r="D466" s="51" t="s">
        <v>573</v>
      </c>
      <c r="E466" s="52" t="s">
        <v>1244</v>
      </c>
      <c r="F466" s="53">
        <v>4</v>
      </c>
      <c r="G466" s="53">
        <v>9</v>
      </c>
      <c r="H466" s="55">
        <v>16493.349999999999</v>
      </c>
      <c r="I466" s="66">
        <v>1398</v>
      </c>
      <c r="J466" s="74">
        <v>6828.28</v>
      </c>
    </row>
    <row r="467" spans="2:10" ht="17.25" thickBot="1" x14ac:dyDescent="0.3">
      <c r="B467" s="16"/>
      <c r="D467" s="51" t="s">
        <v>576</v>
      </c>
      <c r="E467" s="52" t="s">
        <v>1254</v>
      </c>
      <c r="F467" s="53">
        <v>3</v>
      </c>
      <c r="G467" s="53">
        <v>18</v>
      </c>
      <c r="H467" s="55">
        <v>7457.01</v>
      </c>
      <c r="I467" s="66">
        <v>1225</v>
      </c>
      <c r="J467" s="65"/>
    </row>
    <row r="468" spans="2:10" ht="33.75" thickBot="1" x14ac:dyDescent="0.3">
      <c r="B468" s="16"/>
      <c r="D468" s="51" t="s">
        <v>999</v>
      </c>
      <c r="E468" s="52" t="s">
        <v>1254</v>
      </c>
      <c r="F468" s="53">
        <v>3</v>
      </c>
      <c r="G468" s="53">
        <v>18</v>
      </c>
      <c r="H468" s="55">
        <v>73127</v>
      </c>
      <c r="I468" s="66">
        <v>1226</v>
      </c>
      <c r="J468" s="65"/>
    </row>
    <row r="469" spans="2:10" ht="33.75" thickBot="1" x14ac:dyDescent="0.3">
      <c r="B469" s="16"/>
      <c r="D469" s="62" t="s">
        <v>579</v>
      </c>
      <c r="E469" s="60" t="s">
        <v>1239</v>
      </c>
      <c r="F469" s="61">
        <v>3</v>
      </c>
      <c r="G469" s="54">
        <v>18</v>
      </c>
      <c r="H469" s="58"/>
      <c r="I469" s="67"/>
      <c r="J469" s="65"/>
    </row>
    <row r="470" spans="2:10" ht="33.75" thickBot="1" x14ac:dyDescent="0.3">
      <c r="B470" s="16"/>
      <c r="D470" s="62" t="s">
        <v>1271</v>
      </c>
      <c r="E470" s="60" t="s">
        <v>1256</v>
      </c>
      <c r="F470" s="61">
        <v>3</v>
      </c>
      <c r="G470" s="54">
        <v>19</v>
      </c>
      <c r="H470" s="59"/>
      <c r="I470" s="67"/>
      <c r="J470" s="65"/>
    </row>
    <row r="471" spans="2:10" ht="17.25" thickBot="1" x14ac:dyDescent="0.3">
      <c r="B471" s="16"/>
      <c r="D471" s="51" t="s">
        <v>580</v>
      </c>
      <c r="E471" s="52" t="s">
        <v>1245</v>
      </c>
      <c r="F471" s="56" t="s">
        <v>1246</v>
      </c>
      <c r="G471" s="53">
        <v>1</v>
      </c>
      <c r="H471" s="55">
        <v>1694.27</v>
      </c>
      <c r="I471" s="66">
        <v>1228</v>
      </c>
      <c r="J471" s="74">
        <v>7034.27</v>
      </c>
    </row>
    <row r="472" spans="2:10" ht="17.25" thickBot="1" x14ac:dyDescent="0.3">
      <c r="B472" s="16"/>
      <c r="D472" s="51" t="s">
        <v>1272</v>
      </c>
      <c r="E472" s="52" t="s">
        <v>1235</v>
      </c>
      <c r="F472" s="53">
        <v>4</v>
      </c>
      <c r="G472" s="53">
        <v>15</v>
      </c>
      <c r="H472" s="57">
        <v>477.5</v>
      </c>
      <c r="I472" s="66">
        <v>1075</v>
      </c>
      <c r="J472" s="65"/>
    </row>
    <row r="473" spans="2:10" ht="17.25" thickBot="1" x14ac:dyDescent="0.3">
      <c r="B473" s="16"/>
      <c r="D473" s="51" t="s">
        <v>1001</v>
      </c>
      <c r="E473" s="52" t="s">
        <v>1265</v>
      </c>
      <c r="F473" s="53">
        <v>4</v>
      </c>
      <c r="G473" s="53">
        <v>3</v>
      </c>
      <c r="H473" s="55">
        <v>3276.16</v>
      </c>
      <c r="I473" s="66">
        <v>1400</v>
      </c>
      <c r="J473" s="65"/>
    </row>
    <row r="474" spans="2:10" ht="33.75" thickBot="1" x14ac:dyDescent="0.3">
      <c r="B474" s="16"/>
      <c r="D474" s="51" t="s">
        <v>582</v>
      </c>
      <c r="E474" s="52" t="s">
        <v>1264</v>
      </c>
      <c r="F474" s="53">
        <v>4</v>
      </c>
      <c r="G474" s="53">
        <v>16</v>
      </c>
      <c r="H474" s="55">
        <v>34744.879999999997</v>
      </c>
      <c r="I474" s="66">
        <v>1076</v>
      </c>
      <c r="J474" s="75">
        <v>0</v>
      </c>
    </row>
    <row r="475" spans="2:10" ht="17.25" thickBot="1" x14ac:dyDescent="0.3">
      <c r="B475" s="16"/>
      <c r="D475" s="51" t="s">
        <v>1002</v>
      </c>
      <c r="E475" s="52" t="s">
        <v>1245</v>
      </c>
      <c r="F475" s="56" t="s">
        <v>1246</v>
      </c>
      <c r="G475" s="53">
        <v>15</v>
      </c>
      <c r="H475" s="55">
        <v>1147.21</v>
      </c>
      <c r="I475" s="66">
        <v>1020</v>
      </c>
      <c r="J475" s="74">
        <v>16413.330000000002</v>
      </c>
    </row>
    <row r="476" spans="2:10" ht="17.25" thickBot="1" x14ac:dyDescent="0.3">
      <c r="B476" s="16"/>
      <c r="D476" s="58" t="s">
        <v>574</v>
      </c>
      <c r="E476" s="52" t="s">
        <v>1264</v>
      </c>
      <c r="F476" s="53">
        <v>4</v>
      </c>
      <c r="G476" s="53">
        <v>16</v>
      </c>
      <c r="H476" s="55">
        <v>2124.37</v>
      </c>
      <c r="I476" s="66">
        <v>1399</v>
      </c>
      <c r="J476" s="65"/>
    </row>
    <row r="477" spans="2:10" ht="17.25" thickBot="1" x14ac:dyDescent="0.3">
      <c r="B477" s="16"/>
      <c r="D477" s="51" t="s">
        <v>1004</v>
      </c>
      <c r="E477" s="52" t="s">
        <v>1236</v>
      </c>
      <c r="F477" s="53">
        <v>2</v>
      </c>
      <c r="G477" s="53">
        <v>13</v>
      </c>
      <c r="H477" s="55">
        <v>7051.89</v>
      </c>
      <c r="I477" s="66">
        <v>1021</v>
      </c>
      <c r="J477" s="74">
        <v>14481.52</v>
      </c>
    </row>
    <row r="478" spans="2:10" ht="17.25" thickBot="1" x14ac:dyDescent="0.3">
      <c r="B478" s="16"/>
      <c r="D478" s="51" t="s">
        <v>585</v>
      </c>
      <c r="E478" s="52" t="s">
        <v>1257</v>
      </c>
      <c r="F478" s="53">
        <v>1</v>
      </c>
      <c r="G478" s="53">
        <v>2</v>
      </c>
      <c r="H478" s="55">
        <v>8256.58</v>
      </c>
      <c r="I478" s="66">
        <v>11</v>
      </c>
      <c r="J478" s="74">
        <v>4403.41</v>
      </c>
    </row>
    <row r="479" spans="2:10" ht="17.25" thickBot="1" x14ac:dyDescent="0.3">
      <c r="B479" s="16"/>
      <c r="D479" s="51" t="s">
        <v>586</v>
      </c>
      <c r="E479" s="52" t="s">
        <v>1265</v>
      </c>
      <c r="F479" s="53">
        <v>4</v>
      </c>
      <c r="G479" s="53">
        <v>3</v>
      </c>
      <c r="H479" s="55">
        <v>2437.25</v>
      </c>
      <c r="I479" s="66">
        <v>1077</v>
      </c>
      <c r="J479" s="65"/>
    </row>
    <row r="480" spans="2:10" ht="17.25" thickBot="1" x14ac:dyDescent="0.3">
      <c r="B480" s="16"/>
      <c r="D480" s="51" t="s">
        <v>587</v>
      </c>
      <c r="E480" s="52" t="s">
        <v>1253</v>
      </c>
      <c r="F480" s="53">
        <v>2</v>
      </c>
      <c r="G480" s="53">
        <v>13</v>
      </c>
      <c r="H480" s="55">
        <v>15781.36</v>
      </c>
      <c r="I480" s="66">
        <v>1078</v>
      </c>
      <c r="J480" s="74">
        <v>1606.21</v>
      </c>
    </row>
    <row r="481" spans="2:10" ht="17.25" thickBot="1" x14ac:dyDescent="0.3">
      <c r="B481" s="16"/>
      <c r="D481" s="51" t="s">
        <v>588</v>
      </c>
      <c r="E481" s="52" t="s">
        <v>1236</v>
      </c>
      <c r="F481" s="53">
        <v>2</v>
      </c>
      <c r="G481" s="53">
        <v>5</v>
      </c>
      <c r="H481" s="55">
        <v>3473.29</v>
      </c>
      <c r="I481" s="66">
        <v>243</v>
      </c>
      <c r="J481" s="75">
        <v>0</v>
      </c>
    </row>
    <row r="482" spans="2:10" ht="17.25" thickBot="1" x14ac:dyDescent="0.3">
      <c r="B482" s="16"/>
      <c r="D482" s="51" t="s">
        <v>589</v>
      </c>
      <c r="E482" s="52" t="s">
        <v>1241</v>
      </c>
      <c r="F482" s="53">
        <v>4</v>
      </c>
      <c r="G482" s="53">
        <v>9</v>
      </c>
      <c r="H482" s="55">
        <v>5132.99</v>
      </c>
      <c r="I482" s="66">
        <v>246</v>
      </c>
      <c r="J482" s="74">
        <v>1561.35</v>
      </c>
    </row>
    <row r="483" spans="2:10" ht="17.25" thickBot="1" x14ac:dyDescent="0.3">
      <c r="B483" s="16"/>
      <c r="D483" s="51" t="s">
        <v>1005</v>
      </c>
      <c r="E483" s="52" t="s">
        <v>1255</v>
      </c>
      <c r="F483" s="53">
        <v>2</v>
      </c>
      <c r="G483" s="53">
        <v>4</v>
      </c>
      <c r="H483" s="55">
        <v>7032.67</v>
      </c>
      <c r="I483" s="66">
        <v>1401</v>
      </c>
      <c r="J483" s="74">
        <v>10512.25</v>
      </c>
    </row>
    <row r="484" spans="2:10" ht="33.75" thickBot="1" x14ac:dyDescent="0.3">
      <c r="B484" s="16"/>
      <c r="D484" s="51" t="s">
        <v>1006</v>
      </c>
      <c r="E484" s="52" t="s">
        <v>1253</v>
      </c>
      <c r="F484" s="53">
        <v>2</v>
      </c>
      <c r="G484" s="53">
        <v>20</v>
      </c>
      <c r="H484" s="55">
        <v>16392.25</v>
      </c>
      <c r="I484" s="66">
        <v>247</v>
      </c>
      <c r="J484" s="74">
        <v>2028.24</v>
      </c>
    </row>
    <row r="485" spans="2:10" ht="17.25" thickBot="1" x14ac:dyDescent="0.3">
      <c r="B485" s="16"/>
      <c r="D485" s="51" t="s">
        <v>592</v>
      </c>
      <c r="E485" s="52" t="s">
        <v>1257</v>
      </c>
      <c r="F485" s="53">
        <v>1</v>
      </c>
      <c r="G485" s="53">
        <v>2</v>
      </c>
      <c r="H485" s="55">
        <v>8853.1299999999992</v>
      </c>
      <c r="I485" s="66">
        <v>1229</v>
      </c>
      <c r="J485" s="65"/>
    </row>
    <row r="486" spans="2:10" ht="17.25" thickBot="1" x14ac:dyDescent="0.3">
      <c r="B486" s="16"/>
      <c r="D486" s="51" t="s">
        <v>593</v>
      </c>
      <c r="E486" s="52" t="s">
        <v>1250</v>
      </c>
      <c r="F486" s="53">
        <v>1</v>
      </c>
      <c r="G486" s="53">
        <v>6</v>
      </c>
      <c r="H486" s="55">
        <v>44558.63</v>
      </c>
      <c r="I486" s="66">
        <v>1079</v>
      </c>
      <c r="J486" s="65"/>
    </row>
    <row r="487" spans="2:10" ht="17.25" thickBot="1" x14ac:dyDescent="0.3">
      <c r="B487" s="16"/>
      <c r="D487" s="51" t="s">
        <v>594</v>
      </c>
      <c r="E487" s="52" t="s">
        <v>1265</v>
      </c>
      <c r="F487" s="53">
        <v>4</v>
      </c>
      <c r="G487" s="53">
        <v>3</v>
      </c>
      <c r="H487" s="55">
        <v>6688.51</v>
      </c>
      <c r="I487" s="66">
        <v>1444</v>
      </c>
      <c r="J487" s="74">
        <v>4087.74</v>
      </c>
    </row>
    <row r="488" spans="2:10" ht="17.25" thickBot="1" x14ac:dyDescent="0.3">
      <c r="B488" s="16"/>
      <c r="D488" s="51" t="s">
        <v>595</v>
      </c>
      <c r="E488" s="52" t="s">
        <v>1237</v>
      </c>
      <c r="F488" s="53">
        <v>3</v>
      </c>
      <c r="G488" s="53">
        <v>21</v>
      </c>
      <c r="H488" s="55">
        <v>29539.46</v>
      </c>
      <c r="I488" s="66">
        <v>1080</v>
      </c>
      <c r="J488" s="74">
        <v>8775.32</v>
      </c>
    </row>
    <row r="489" spans="2:10" ht="33.75" thickBot="1" x14ac:dyDescent="0.3">
      <c r="B489" s="16"/>
      <c r="D489" s="51" t="s">
        <v>1007</v>
      </c>
      <c r="E489" s="52" t="s">
        <v>1253</v>
      </c>
      <c r="F489" s="53">
        <v>2</v>
      </c>
      <c r="G489" s="53">
        <v>20</v>
      </c>
      <c r="H489" s="55">
        <v>6005.16</v>
      </c>
      <c r="I489" s="66">
        <v>1230</v>
      </c>
      <c r="J489" s="65"/>
    </row>
    <row r="490" spans="2:10" ht="33.75" thickBot="1" x14ac:dyDescent="0.3">
      <c r="B490" s="16"/>
      <c r="D490" s="51" t="s">
        <v>1008</v>
      </c>
      <c r="E490" s="52" t="s">
        <v>1238</v>
      </c>
      <c r="F490" s="53">
        <v>2</v>
      </c>
      <c r="G490" s="53">
        <v>20</v>
      </c>
      <c r="H490" s="55">
        <v>5196.43</v>
      </c>
      <c r="I490" s="66">
        <v>1231</v>
      </c>
      <c r="J490" s="65"/>
    </row>
    <row r="491" spans="2:10" ht="33.75" thickBot="1" x14ac:dyDescent="0.3">
      <c r="B491" s="16"/>
      <c r="D491" s="51" t="s">
        <v>1009</v>
      </c>
      <c r="E491" s="52" t="s">
        <v>1256</v>
      </c>
      <c r="F491" s="53">
        <v>3</v>
      </c>
      <c r="G491" s="53">
        <v>22</v>
      </c>
      <c r="H491" s="55">
        <v>192497.62</v>
      </c>
      <c r="I491" s="66">
        <v>1232</v>
      </c>
      <c r="J491" s="65"/>
    </row>
    <row r="492" spans="2:10" ht="33.75" thickBot="1" x14ac:dyDescent="0.3">
      <c r="B492" s="16"/>
      <c r="D492" s="51" t="s">
        <v>599</v>
      </c>
      <c r="E492" s="52" t="s">
        <v>1238</v>
      </c>
      <c r="F492" s="53">
        <v>2</v>
      </c>
      <c r="G492" s="53">
        <v>20</v>
      </c>
      <c r="H492" s="55">
        <v>116712.88</v>
      </c>
      <c r="I492" s="66">
        <v>1233</v>
      </c>
      <c r="J492" s="65"/>
    </row>
    <row r="493" spans="2:10" ht="33.75" thickBot="1" x14ac:dyDescent="0.3">
      <c r="B493" s="16"/>
      <c r="D493" s="51" t="s">
        <v>1010</v>
      </c>
      <c r="E493" s="52" t="s">
        <v>1256</v>
      </c>
      <c r="F493" s="53">
        <v>3</v>
      </c>
      <c r="G493" s="53">
        <v>19</v>
      </c>
      <c r="H493" s="55">
        <v>18010.37</v>
      </c>
      <c r="I493" s="66">
        <v>1235</v>
      </c>
      <c r="J493" s="75">
        <v>0</v>
      </c>
    </row>
    <row r="494" spans="2:10" ht="33.75" thickBot="1" x14ac:dyDescent="0.3">
      <c r="B494" s="16"/>
      <c r="D494" s="51" t="s">
        <v>601</v>
      </c>
      <c r="E494" s="52" t="s">
        <v>1238</v>
      </c>
      <c r="F494" s="53">
        <v>2</v>
      </c>
      <c r="G494" s="53">
        <v>20</v>
      </c>
      <c r="H494" s="55">
        <v>115804.95</v>
      </c>
      <c r="I494" s="66">
        <v>1236</v>
      </c>
      <c r="J494" s="65"/>
    </row>
    <row r="495" spans="2:10" ht="17.25" thickBot="1" x14ac:dyDescent="0.3">
      <c r="B495" s="16"/>
      <c r="D495" s="51" t="s">
        <v>602</v>
      </c>
      <c r="E495" s="52" t="s">
        <v>1253</v>
      </c>
      <c r="F495" s="53">
        <v>2</v>
      </c>
      <c r="G495" s="53">
        <v>14</v>
      </c>
      <c r="H495" s="55">
        <v>18153.62</v>
      </c>
      <c r="I495" s="66">
        <v>1237</v>
      </c>
      <c r="J495" s="65"/>
    </row>
    <row r="496" spans="2:10" ht="17.25" thickBot="1" x14ac:dyDescent="0.3">
      <c r="B496" s="16"/>
      <c r="D496" s="51" t="s">
        <v>603</v>
      </c>
      <c r="E496" s="52" t="s">
        <v>1257</v>
      </c>
      <c r="F496" s="53">
        <v>1</v>
      </c>
      <c r="G496" s="53">
        <v>1</v>
      </c>
      <c r="H496" s="55">
        <v>20986.38</v>
      </c>
      <c r="I496" s="66">
        <v>254</v>
      </c>
      <c r="J496" s="65"/>
    </row>
    <row r="497" spans="2:10" ht="17.25" thickBot="1" x14ac:dyDescent="0.3">
      <c r="B497" s="16"/>
      <c r="D497" s="51" t="s">
        <v>604</v>
      </c>
      <c r="E497" s="52" t="s">
        <v>1245</v>
      </c>
      <c r="F497" s="56" t="s">
        <v>1246</v>
      </c>
      <c r="G497" s="53">
        <v>18</v>
      </c>
      <c r="H497" s="55">
        <v>76239.72</v>
      </c>
      <c r="I497" s="66">
        <v>1081</v>
      </c>
      <c r="J497" s="65"/>
    </row>
    <row r="498" spans="2:10" ht="33.75" thickBot="1" x14ac:dyDescent="0.3">
      <c r="B498" s="16"/>
      <c r="D498" s="51" t="s">
        <v>1273</v>
      </c>
      <c r="E498" s="52" t="s">
        <v>1250</v>
      </c>
      <c r="F498" s="53">
        <v>1</v>
      </c>
      <c r="G498" s="53">
        <v>8</v>
      </c>
      <c r="H498" s="57">
        <v>690.06</v>
      </c>
      <c r="I498" s="66">
        <v>4028</v>
      </c>
      <c r="J498" s="65"/>
    </row>
    <row r="499" spans="2:10" ht="33.75" thickBot="1" x14ac:dyDescent="0.3">
      <c r="B499" s="16"/>
      <c r="D499" s="51" t="s">
        <v>1011</v>
      </c>
      <c r="E499" s="52" t="s">
        <v>1244</v>
      </c>
      <c r="F499" s="53">
        <v>4</v>
      </c>
      <c r="G499" s="53">
        <v>10</v>
      </c>
      <c r="H499" s="55">
        <v>5140.82</v>
      </c>
      <c r="I499" s="66">
        <v>1402</v>
      </c>
      <c r="J499" s="74">
        <v>2310.98</v>
      </c>
    </row>
    <row r="500" spans="2:10" ht="17.25" thickBot="1" x14ac:dyDescent="0.3">
      <c r="B500" s="16"/>
      <c r="D500" s="51" t="s">
        <v>607</v>
      </c>
      <c r="E500" s="52" t="s">
        <v>1243</v>
      </c>
      <c r="F500" s="53">
        <v>1</v>
      </c>
      <c r="G500" s="53">
        <v>11</v>
      </c>
      <c r="H500" s="55">
        <v>6232.6</v>
      </c>
      <c r="I500" s="66">
        <v>1403</v>
      </c>
      <c r="J500" s="74">
        <v>3474.88</v>
      </c>
    </row>
    <row r="501" spans="2:10" ht="17.25" thickBot="1" x14ac:dyDescent="0.3">
      <c r="B501" s="16"/>
      <c r="D501" s="51" t="s">
        <v>836</v>
      </c>
      <c r="E501" s="52" t="s">
        <v>1251</v>
      </c>
      <c r="F501" s="53">
        <v>3</v>
      </c>
      <c r="G501" s="53">
        <v>17</v>
      </c>
      <c r="H501" s="55">
        <v>11337.77</v>
      </c>
      <c r="I501" s="66">
        <v>336</v>
      </c>
      <c r="J501" s="74">
        <v>8027.62</v>
      </c>
    </row>
    <row r="502" spans="2:10" ht="17.25" thickBot="1" x14ac:dyDescent="0.3">
      <c r="B502" s="16"/>
      <c r="D502" s="51" t="s">
        <v>609</v>
      </c>
      <c r="E502" s="52" t="s">
        <v>1240</v>
      </c>
      <c r="F502" s="53">
        <v>1</v>
      </c>
      <c r="G502" s="53">
        <v>2</v>
      </c>
      <c r="H502" s="55">
        <v>15102.97</v>
      </c>
      <c r="I502" s="66">
        <v>1238</v>
      </c>
      <c r="J502" s="74">
        <v>5890.78</v>
      </c>
    </row>
    <row r="503" spans="2:10" ht="17.25" thickBot="1" x14ac:dyDescent="0.3">
      <c r="B503" s="16"/>
      <c r="D503" s="51" t="s">
        <v>610</v>
      </c>
      <c r="E503" s="52" t="s">
        <v>1242</v>
      </c>
      <c r="F503" s="53">
        <v>3</v>
      </c>
      <c r="G503" s="53">
        <v>19</v>
      </c>
      <c r="H503" s="55">
        <v>4725.0200000000004</v>
      </c>
      <c r="I503" s="66">
        <v>1082</v>
      </c>
      <c r="J503" s="74">
        <v>3462.39</v>
      </c>
    </row>
    <row r="504" spans="2:10" ht="17.25" thickBot="1" x14ac:dyDescent="0.3">
      <c r="B504" s="16"/>
      <c r="D504" s="51" t="s">
        <v>611</v>
      </c>
      <c r="E504" s="52" t="s">
        <v>1255</v>
      </c>
      <c r="F504" s="53">
        <v>2</v>
      </c>
      <c r="G504" s="53">
        <v>4</v>
      </c>
      <c r="H504" s="55">
        <v>9172.56</v>
      </c>
      <c r="I504" s="66">
        <v>1239</v>
      </c>
      <c r="J504" s="65"/>
    </row>
    <row r="505" spans="2:10" ht="17.25" thickBot="1" x14ac:dyDescent="0.3">
      <c r="B505" s="16"/>
      <c r="D505" s="51" t="s">
        <v>612</v>
      </c>
      <c r="E505" s="52" t="s">
        <v>1234</v>
      </c>
      <c r="F505" s="53">
        <v>2</v>
      </c>
      <c r="G505" s="53">
        <v>13</v>
      </c>
      <c r="H505" s="55">
        <v>3782.57</v>
      </c>
      <c r="I505" s="66">
        <v>260</v>
      </c>
      <c r="J505" s="75">
        <v>575.87</v>
      </c>
    </row>
    <row r="506" spans="2:10" ht="17.25" thickBot="1" x14ac:dyDescent="0.3">
      <c r="B506" s="16"/>
      <c r="D506" s="51" t="s">
        <v>613</v>
      </c>
      <c r="E506" s="52" t="s">
        <v>1255</v>
      </c>
      <c r="F506" s="53">
        <v>2</v>
      </c>
      <c r="G506" s="53">
        <v>20</v>
      </c>
      <c r="H506" s="55">
        <v>12899.06</v>
      </c>
      <c r="I506" s="66">
        <v>27</v>
      </c>
      <c r="J506" s="74">
        <v>7047.19</v>
      </c>
    </row>
    <row r="507" spans="2:10" ht="33.75" thickBot="1" x14ac:dyDescent="0.3">
      <c r="B507" s="16"/>
      <c r="D507" s="51" t="s">
        <v>614</v>
      </c>
      <c r="E507" s="52" t="s">
        <v>1236</v>
      </c>
      <c r="F507" s="53">
        <v>2</v>
      </c>
      <c r="G507" s="53">
        <v>5</v>
      </c>
      <c r="H507" s="55">
        <v>33235.47</v>
      </c>
      <c r="I507" s="66">
        <v>1240</v>
      </c>
      <c r="J507" s="65"/>
    </row>
    <row r="508" spans="2:10" ht="17.25" thickBot="1" x14ac:dyDescent="0.3">
      <c r="B508" s="16"/>
      <c r="D508" s="51" t="s">
        <v>615</v>
      </c>
      <c r="E508" s="52" t="s">
        <v>1245</v>
      </c>
      <c r="F508" s="56" t="s">
        <v>1246</v>
      </c>
      <c r="G508" s="53">
        <v>15</v>
      </c>
      <c r="H508" s="57">
        <v>639.23</v>
      </c>
      <c r="I508" s="66">
        <v>261</v>
      </c>
      <c r="J508" s="65"/>
    </row>
    <row r="509" spans="2:10" ht="17.25" thickBot="1" x14ac:dyDescent="0.3">
      <c r="B509" s="16"/>
      <c r="D509" s="51" t="s">
        <v>616</v>
      </c>
      <c r="E509" s="52" t="s">
        <v>1245</v>
      </c>
      <c r="F509" s="56" t="s">
        <v>1246</v>
      </c>
      <c r="G509" s="53">
        <v>10</v>
      </c>
      <c r="H509" s="55">
        <v>9095.6299999999992</v>
      </c>
      <c r="I509" s="66">
        <v>1404</v>
      </c>
      <c r="J509" s="65"/>
    </row>
    <row r="510" spans="2:10" ht="17.25" thickBot="1" x14ac:dyDescent="0.3">
      <c r="B510" s="16"/>
      <c r="D510" s="51" t="s">
        <v>617</v>
      </c>
      <c r="E510" s="52" t="s">
        <v>1248</v>
      </c>
      <c r="F510" s="53">
        <v>2</v>
      </c>
      <c r="G510" s="53">
        <v>5</v>
      </c>
      <c r="H510" s="55">
        <v>2187.1</v>
      </c>
      <c r="I510" s="66">
        <v>1405</v>
      </c>
      <c r="J510" s="65"/>
    </row>
    <row r="511" spans="2:10" ht="17.25" thickBot="1" x14ac:dyDescent="0.3">
      <c r="B511" s="16"/>
      <c r="D511" s="51" t="s">
        <v>618</v>
      </c>
      <c r="E511" s="52" t="s">
        <v>1243</v>
      </c>
      <c r="F511" s="53">
        <v>1</v>
      </c>
      <c r="G511" s="53">
        <v>11</v>
      </c>
      <c r="H511" s="55">
        <v>4505.6499999999996</v>
      </c>
      <c r="I511" s="66">
        <v>262</v>
      </c>
      <c r="J511" s="74">
        <v>32317.79</v>
      </c>
    </row>
    <row r="512" spans="2:10" ht="33.75" thickBot="1" x14ac:dyDescent="0.3">
      <c r="B512" s="16"/>
      <c r="D512" s="51" t="s">
        <v>820</v>
      </c>
      <c r="E512" s="52" t="s">
        <v>1249</v>
      </c>
      <c r="F512" s="53">
        <v>4</v>
      </c>
      <c r="G512" s="53">
        <v>3</v>
      </c>
      <c r="H512" s="55">
        <v>53768.23</v>
      </c>
      <c r="I512" s="66">
        <v>1406</v>
      </c>
      <c r="J512" s="74">
        <v>14005.47</v>
      </c>
    </row>
    <row r="513" spans="2:10" ht="17.25" thickBot="1" x14ac:dyDescent="0.3">
      <c r="B513" s="16"/>
      <c r="D513" s="51" t="s">
        <v>620</v>
      </c>
      <c r="E513" s="52" t="s">
        <v>1249</v>
      </c>
      <c r="F513" s="53">
        <v>4</v>
      </c>
      <c r="G513" s="53">
        <v>7</v>
      </c>
      <c r="H513" s="55">
        <v>10032.879999999999</v>
      </c>
      <c r="I513" s="66">
        <v>1083</v>
      </c>
      <c r="J513" s="74">
        <v>35426.21</v>
      </c>
    </row>
    <row r="514" spans="2:10" ht="33.75" thickBot="1" x14ac:dyDescent="0.3">
      <c r="B514" s="16"/>
      <c r="D514" s="51" t="s">
        <v>1012</v>
      </c>
      <c r="E514" s="52" t="s">
        <v>1255</v>
      </c>
      <c r="F514" s="53">
        <v>2</v>
      </c>
      <c r="G514" s="53">
        <v>20</v>
      </c>
      <c r="H514" s="55">
        <v>8633.31</v>
      </c>
      <c r="I514" s="66">
        <v>1407</v>
      </c>
      <c r="J514" s="74">
        <v>29455.14</v>
      </c>
    </row>
    <row r="515" spans="2:10" ht="17.25" thickBot="1" x14ac:dyDescent="0.3">
      <c r="B515" s="16"/>
      <c r="D515" s="51" t="s">
        <v>1013</v>
      </c>
      <c r="E515" s="52" t="s">
        <v>1254</v>
      </c>
      <c r="F515" s="53">
        <v>3</v>
      </c>
      <c r="G515" s="53">
        <v>18</v>
      </c>
      <c r="H515" s="55">
        <v>4649.82</v>
      </c>
      <c r="I515" s="66">
        <v>1241</v>
      </c>
      <c r="J515" s="65"/>
    </row>
    <row r="516" spans="2:10" ht="17.25" thickBot="1" x14ac:dyDescent="0.3">
      <c r="B516" s="16"/>
      <c r="D516" s="51" t="s">
        <v>623</v>
      </c>
      <c r="E516" s="52" t="s">
        <v>1274</v>
      </c>
      <c r="F516" s="56" t="s">
        <v>1246</v>
      </c>
      <c r="G516" s="65"/>
      <c r="H516" s="55">
        <v>8606.11</v>
      </c>
      <c r="I516" s="66">
        <v>1250</v>
      </c>
      <c r="J516" s="74">
        <v>2822.52</v>
      </c>
    </row>
    <row r="517" spans="2:10" ht="17.25" thickBot="1" x14ac:dyDescent="0.3">
      <c r="B517" s="16"/>
      <c r="D517" s="51" t="s">
        <v>1015</v>
      </c>
      <c r="E517" s="52" t="s">
        <v>1242</v>
      </c>
      <c r="F517" s="53">
        <v>3</v>
      </c>
      <c r="G517" s="53">
        <v>19</v>
      </c>
      <c r="H517" s="55">
        <v>2908.43</v>
      </c>
      <c r="I517" s="66">
        <v>1242</v>
      </c>
      <c r="J517" s="65"/>
    </row>
    <row r="518" spans="2:10" ht="33.75" thickBot="1" x14ac:dyDescent="0.3">
      <c r="B518" s="16"/>
      <c r="D518" s="51" t="s">
        <v>625</v>
      </c>
      <c r="E518" s="52" t="s">
        <v>1254</v>
      </c>
      <c r="F518" s="53">
        <v>3</v>
      </c>
      <c r="G518" s="53">
        <v>17</v>
      </c>
      <c r="H518" s="55">
        <v>5301.96</v>
      </c>
      <c r="I518" s="66">
        <v>1243</v>
      </c>
      <c r="J518" s="74">
        <v>15391.28</v>
      </c>
    </row>
    <row r="519" spans="2:10" ht="17.25" thickBot="1" x14ac:dyDescent="0.3">
      <c r="B519" s="16"/>
      <c r="D519" s="51" t="s">
        <v>626</v>
      </c>
      <c r="E519" s="52" t="s">
        <v>1238</v>
      </c>
      <c r="F519" s="53">
        <v>2</v>
      </c>
      <c r="G519" s="53">
        <v>20</v>
      </c>
      <c r="H519" s="55">
        <v>1852.08</v>
      </c>
      <c r="I519" s="66">
        <v>1244</v>
      </c>
      <c r="J519" s="74">
        <v>4514.75</v>
      </c>
    </row>
    <row r="520" spans="2:10" ht="17.25" thickBot="1" x14ac:dyDescent="0.3">
      <c r="B520" s="16"/>
      <c r="D520" s="51" t="s">
        <v>627</v>
      </c>
      <c r="E520" s="52" t="s">
        <v>1240</v>
      </c>
      <c r="F520" s="53">
        <v>1</v>
      </c>
      <c r="G520" s="53">
        <v>1</v>
      </c>
      <c r="H520" s="55">
        <v>13524.98</v>
      </c>
      <c r="I520" s="66">
        <v>1084</v>
      </c>
      <c r="J520" s="74">
        <v>4114.6400000000003</v>
      </c>
    </row>
    <row r="521" spans="2:10" ht="17.25" thickBot="1" x14ac:dyDescent="0.3">
      <c r="B521" s="16"/>
      <c r="D521" s="51" t="s">
        <v>628</v>
      </c>
      <c r="E521" s="52" t="s">
        <v>1241</v>
      </c>
      <c r="F521" s="53">
        <v>4</v>
      </c>
      <c r="G521" s="53">
        <v>9</v>
      </c>
      <c r="H521" s="55">
        <v>1109.55</v>
      </c>
      <c r="I521" s="66">
        <v>3999</v>
      </c>
      <c r="J521" s="74">
        <v>11826.04</v>
      </c>
    </row>
    <row r="522" spans="2:10" ht="17.25" thickBot="1" x14ac:dyDescent="0.3">
      <c r="B522" s="16"/>
      <c r="D522" s="51" t="s">
        <v>629</v>
      </c>
      <c r="E522" s="52" t="s">
        <v>1244</v>
      </c>
      <c r="F522" s="53">
        <v>4</v>
      </c>
      <c r="G522" s="53">
        <v>9</v>
      </c>
      <c r="H522" s="55">
        <v>13812.4</v>
      </c>
      <c r="I522" s="66">
        <v>1410</v>
      </c>
      <c r="J522" s="74">
        <v>4377.2700000000004</v>
      </c>
    </row>
    <row r="523" spans="2:10" ht="17.25" thickBot="1" x14ac:dyDescent="0.3">
      <c r="B523" s="16"/>
      <c r="D523" s="51" t="s">
        <v>630</v>
      </c>
      <c r="E523" s="52" t="s">
        <v>1265</v>
      </c>
      <c r="F523" s="53">
        <v>4</v>
      </c>
      <c r="G523" s="53">
        <v>7</v>
      </c>
      <c r="H523" s="55">
        <v>2126.14</v>
      </c>
      <c r="I523" s="66">
        <v>1408</v>
      </c>
      <c r="J523" s="65"/>
    </row>
    <row r="524" spans="2:10" ht="17.25" thickBot="1" x14ac:dyDescent="0.3">
      <c r="B524" s="16"/>
      <c r="D524" s="51" t="s">
        <v>631</v>
      </c>
      <c r="E524" s="52" t="s">
        <v>1240</v>
      </c>
      <c r="F524" s="53">
        <v>1</v>
      </c>
      <c r="G524" s="53">
        <v>1</v>
      </c>
      <c r="H524" s="55">
        <v>112689.9</v>
      </c>
      <c r="I524" s="66">
        <v>1085</v>
      </c>
      <c r="J524" s="65"/>
    </row>
    <row r="525" spans="2:10" ht="17.25" thickBot="1" x14ac:dyDescent="0.3">
      <c r="B525" s="16"/>
      <c r="D525" s="51" t="s">
        <v>632</v>
      </c>
      <c r="E525" s="52" t="s">
        <v>1237</v>
      </c>
      <c r="F525" s="53">
        <v>3</v>
      </c>
      <c r="G525" s="53">
        <v>22</v>
      </c>
      <c r="H525" s="55">
        <v>1953.92</v>
      </c>
      <c r="I525" s="66">
        <v>3995</v>
      </c>
      <c r="J525" s="75">
        <v>496.41</v>
      </c>
    </row>
    <row r="526" spans="2:10" ht="17.25" thickBot="1" x14ac:dyDescent="0.3">
      <c r="B526" s="16"/>
      <c r="D526" s="51" t="s">
        <v>633</v>
      </c>
      <c r="E526" s="52" t="s">
        <v>1252</v>
      </c>
      <c r="F526" s="53">
        <v>1</v>
      </c>
      <c r="G526" s="53">
        <v>11</v>
      </c>
      <c r="H526" s="55">
        <v>12401.37</v>
      </c>
      <c r="I526" s="66">
        <v>1022</v>
      </c>
      <c r="J526" s="65"/>
    </row>
    <row r="527" spans="2:10" ht="17.25" thickBot="1" x14ac:dyDescent="0.3">
      <c r="B527" s="16"/>
      <c r="D527" s="51" t="s">
        <v>634</v>
      </c>
      <c r="E527" s="52" t="s">
        <v>1253</v>
      </c>
      <c r="F527" s="53">
        <v>2</v>
      </c>
      <c r="G527" s="53">
        <v>14</v>
      </c>
      <c r="H527" s="55">
        <v>28566.959999999999</v>
      </c>
      <c r="I527" s="66">
        <v>266</v>
      </c>
      <c r="J527" s="65"/>
    </row>
    <row r="528" spans="2:10" ht="17.25" thickBot="1" x14ac:dyDescent="0.3">
      <c r="B528" s="16"/>
      <c r="D528" s="51" t="s">
        <v>789</v>
      </c>
      <c r="E528" s="52" t="s">
        <v>1255</v>
      </c>
      <c r="F528" s="53">
        <v>2</v>
      </c>
      <c r="G528" s="53">
        <v>20</v>
      </c>
      <c r="H528" s="55">
        <v>19877.78</v>
      </c>
      <c r="I528" s="66">
        <v>1245</v>
      </c>
      <c r="J528" s="74">
        <v>26993.7</v>
      </c>
    </row>
    <row r="529" spans="2:10" ht="17.25" thickBot="1" x14ac:dyDescent="0.3">
      <c r="B529" s="16"/>
      <c r="D529" s="51" t="s">
        <v>636</v>
      </c>
      <c r="E529" s="52" t="s">
        <v>1237</v>
      </c>
      <c r="F529" s="53">
        <v>3</v>
      </c>
      <c r="G529" s="53">
        <v>21</v>
      </c>
      <c r="H529" s="55">
        <v>1586.9</v>
      </c>
      <c r="I529" s="66">
        <v>1247</v>
      </c>
      <c r="J529" s="65"/>
    </row>
    <row r="530" spans="2:10" ht="17.25" thickBot="1" x14ac:dyDescent="0.3">
      <c r="B530" s="16"/>
      <c r="D530" s="51" t="s">
        <v>637</v>
      </c>
      <c r="E530" s="52" t="s">
        <v>1255</v>
      </c>
      <c r="F530" s="53">
        <v>2</v>
      </c>
      <c r="G530" s="53">
        <v>4</v>
      </c>
      <c r="H530" s="55">
        <v>7621.33</v>
      </c>
      <c r="I530" s="66">
        <v>267</v>
      </c>
      <c r="J530" s="65"/>
    </row>
    <row r="531" spans="2:10" ht="33.75" thickBot="1" x14ac:dyDescent="0.3">
      <c r="B531" s="16"/>
      <c r="D531" s="51" t="s">
        <v>640</v>
      </c>
      <c r="E531" s="52" t="s">
        <v>1251</v>
      </c>
      <c r="F531" s="53">
        <v>3</v>
      </c>
      <c r="G531" s="53">
        <v>19</v>
      </c>
      <c r="H531" s="55">
        <v>4092.34</v>
      </c>
      <c r="I531" s="66">
        <v>1259</v>
      </c>
      <c r="J531" s="74">
        <v>8822.5400000000009</v>
      </c>
    </row>
    <row r="532" spans="2:10" ht="17.25" thickBot="1" x14ac:dyDescent="0.3">
      <c r="B532" s="16"/>
      <c r="D532" s="51" t="s">
        <v>641</v>
      </c>
      <c r="E532" s="52" t="s">
        <v>1234</v>
      </c>
      <c r="F532" s="53">
        <v>2</v>
      </c>
      <c r="G532" s="53">
        <v>5</v>
      </c>
      <c r="H532" s="55">
        <v>1000</v>
      </c>
      <c r="I532" s="66">
        <v>270</v>
      </c>
      <c r="J532" s="74">
        <v>7841.97</v>
      </c>
    </row>
    <row r="533" spans="2:10" ht="17.25" thickBot="1" x14ac:dyDescent="0.3">
      <c r="B533" s="16"/>
      <c r="D533" s="51" t="s">
        <v>642</v>
      </c>
      <c r="E533" s="52" t="s">
        <v>1265</v>
      </c>
      <c r="F533" s="53">
        <v>4</v>
      </c>
      <c r="G533" s="53">
        <v>3</v>
      </c>
      <c r="H533" s="55">
        <v>10741.73</v>
      </c>
      <c r="I533" s="66">
        <v>1086</v>
      </c>
      <c r="J533" s="65"/>
    </row>
    <row r="534" spans="2:10" ht="17.25" thickBot="1" x14ac:dyDescent="0.3">
      <c r="B534" s="16"/>
      <c r="D534" s="51" t="s">
        <v>643</v>
      </c>
      <c r="E534" s="52" t="s">
        <v>1265</v>
      </c>
      <c r="F534" s="53">
        <v>4</v>
      </c>
      <c r="G534" s="53">
        <v>7</v>
      </c>
      <c r="H534" s="55">
        <v>104917.46</v>
      </c>
      <c r="I534" s="66">
        <v>1409</v>
      </c>
      <c r="J534" s="65"/>
    </row>
    <row r="535" spans="2:10" ht="17.25" thickBot="1" x14ac:dyDescent="0.3">
      <c r="B535" s="16"/>
      <c r="D535" s="51" t="s">
        <v>644</v>
      </c>
      <c r="E535" s="52" t="s">
        <v>1238</v>
      </c>
      <c r="F535" s="53">
        <v>2</v>
      </c>
      <c r="G535" s="53">
        <v>14</v>
      </c>
      <c r="H535" s="55">
        <v>5858.54</v>
      </c>
      <c r="I535" s="66">
        <v>1023</v>
      </c>
      <c r="J535" s="65"/>
    </row>
    <row r="536" spans="2:10" ht="17.25" thickBot="1" x14ac:dyDescent="0.3">
      <c r="B536" s="16"/>
      <c r="D536" s="51" t="s">
        <v>645</v>
      </c>
      <c r="E536" s="52" t="s">
        <v>1247</v>
      </c>
      <c r="F536" s="53">
        <v>1</v>
      </c>
      <c r="G536" s="53">
        <v>2</v>
      </c>
      <c r="H536" s="55">
        <v>6650.37</v>
      </c>
      <c r="I536" s="66">
        <v>1087</v>
      </c>
      <c r="J536" s="75">
        <v>253.79</v>
      </c>
    </row>
    <row r="537" spans="2:10" ht="17.25" thickBot="1" x14ac:dyDescent="0.3">
      <c r="B537" s="16"/>
      <c r="D537" s="51" t="s">
        <v>646</v>
      </c>
      <c r="E537" s="52" t="s">
        <v>1238</v>
      </c>
      <c r="F537" s="53">
        <v>2</v>
      </c>
      <c r="G537" s="53">
        <v>14</v>
      </c>
      <c r="H537" s="55">
        <v>150653.87</v>
      </c>
      <c r="I537" s="66">
        <v>447</v>
      </c>
      <c r="J537" s="75"/>
    </row>
    <row r="538" spans="2:10" ht="17.25" thickBot="1" x14ac:dyDescent="0.3">
      <c r="B538" s="16"/>
      <c r="D538" s="51" t="s">
        <v>1016</v>
      </c>
      <c r="E538" s="52" t="s">
        <v>1264</v>
      </c>
      <c r="F538" s="53">
        <v>4</v>
      </c>
      <c r="G538" s="53">
        <v>16</v>
      </c>
      <c r="H538" s="55">
        <v>6302.28</v>
      </c>
      <c r="I538" s="66">
        <v>1024</v>
      </c>
      <c r="J538" s="74">
        <v>9167.69</v>
      </c>
    </row>
    <row r="539" spans="2:10" ht="17.25" thickBot="1" x14ac:dyDescent="0.3">
      <c r="B539" s="16"/>
      <c r="D539" s="51" t="s">
        <v>648</v>
      </c>
      <c r="E539" s="52" t="s">
        <v>1253</v>
      </c>
      <c r="F539" s="53">
        <v>2</v>
      </c>
      <c r="G539" s="53">
        <v>14</v>
      </c>
      <c r="H539" s="55">
        <v>22679.51</v>
      </c>
      <c r="I539" s="66">
        <v>274</v>
      </c>
      <c r="J539" s="65"/>
    </row>
    <row r="540" spans="2:10" ht="17.25" thickBot="1" x14ac:dyDescent="0.3">
      <c r="B540" s="16"/>
      <c r="D540" s="51" t="s">
        <v>1017</v>
      </c>
      <c r="E540" s="52" t="s">
        <v>1238</v>
      </c>
      <c r="F540" s="53">
        <v>2</v>
      </c>
      <c r="G540" s="53">
        <v>20</v>
      </c>
      <c r="H540" s="55">
        <v>3429.67</v>
      </c>
      <c r="I540" s="66">
        <v>1248</v>
      </c>
      <c r="J540" s="74">
        <v>1385.22</v>
      </c>
    </row>
    <row r="541" spans="2:10" ht="17.25" thickBot="1" x14ac:dyDescent="0.3">
      <c r="B541" s="16"/>
      <c r="D541" s="51" t="s">
        <v>1018</v>
      </c>
      <c r="E541" s="52" t="s">
        <v>1239</v>
      </c>
      <c r="F541" s="53">
        <v>3</v>
      </c>
      <c r="G541" s="53">
        <v>18</v>
      </c>
      <c r="H541" s="55">
        <v>8185.13</v>
      </c>
      <c r="I541" s="66">
        <v>1249</v>
      </c>
      <c r="J541" s="74">
        <v>4469.1099999999997</v>
      </c>
    </row>
    <row r="542" spans="2:10" ht="17.25" thickBot="1" x14ac:dyDescent="0.3">
      <c r="B542" s="16"/>
      <c r="D542" s="51" t="s">
        <v>1019</v>
      </c>
      <c r="E542" s="52" t="s">
        <v>1265</v>
      </c>
      <c r="F542" s="53">
        <v>4</v>
      </c>
      <c r="G542" s="53">
        <v>7</v>
      </c>
      <c r="H542" s="55">
        <v>4605.54</v>
      </c>
      <c r="I542" s="66">
        <v>1454</v>
      </c>
      <c r="J542" s="74">
        <v>19653.509999999998</v>
      </c>
    </row>
    <row r="543" spans="2:10" ht="17.25" thickBot="1" x14ac:dyDescent="0.3">
      <c r="B543" s="16"/>
      <c r="D543" s="51" t="s">
        <v>653</v>
      </c>
      <c r="E543" s="52" t="s">
        <v>1257</v>
      </c>
      <c r="F543" s="53">
        <v>1</v>
      </c>
      <c r="G543" s="53">
        <v>2</v>
      </c>
      <c r="H543" s="55">
        <v>12295.5</v>
      </c>
      <c r="I543" s="66">
        <v>1088</v>
      </c>
      <c r="J543" s="74">
        <v>25531.69</v>
      </c>
    </row>
    <row r="544" spans="2:10" ht="17.25" thickBot="1" x14ac:dyDescent="0.3">
      <c r="B544" s="16"/>
      <c r="D544" s="51" t="s">
        <v>654</v>
      </c>
      <c r="E544" s="52" t="s">
        <v>1257</v>
      </c>
      <c r="F544" s="53">
        <v>1</v>
      </c>
      <c r="G544" s="53">
        <v>2</v>
      </c>
      <c r="H544" s="55">
        <v>14860.05</v>
      </c>
      <c r="I544" s="66">
        <v>1089</v>
      </c>
      <c r="J544" s="75">
        <v>0</v>
      </c>
    </row>
    <row r="545" spans="2:10" ht="17.25" thickBot="1" x14ac:dyDescent="0.3">
      <c r="B545" s="16"/>
      <c r="D545" s="51" t="s">
        <v>1020</v>
      </c>
      <c r="E545" s="52" t="s">
        <v>1245</v>
      </c>
      <c r="F545" s="56" t="s">
        <v>1246</v>
      </c>
      <c r="G545" s="53">
        <v>10</v>
      </c>
      <c r="H545" s="57">
        <v>220.56</v>
      </c>
      <c r="I545" s="66">
        <v>1411</v>
      </c>
      <c r="J545" s="65"/>
    </row>
    <row r="546" spans="2:10" ht="17.25" thickBot="1" x14ac:dyDescent="0.3">
      <c r="B546" s="16"/>
      <c r="D546" s="51" t="s">
        <v>656</v>
      </c>
      <c r="E546" s="52" t="s">
        <v>1257</v>
      </c>
      <c r="F546" s="53">
        <v>1</v>
      </c>
      <c r="G546" s="53">
        <v>2</v>
      </c>
      <c r="H546" s="55">
        <v>7210.55</v>
      </c>
      <c r="I546" s="66">
        <v>1090</v>
      </c>
      <c r="J546" s="74">
        <v>5366.12</v>
      </c>
    </row>
    <row r="547" spans="2:10" ht="17.25" thickBot="1" x14ac:dyDescent="0.3">
      <c r="B547" s="16"/>
      <c r="D547" s="51" t="s">
        <v>657</v>
      </c>
      <c r="E547" s="52" t="s">
        <v>1242</v>
      </c>
      <c r="F547" s="53">
        <v>3</v>
      </c>
      <c r="G547" s="53">
        <v>19</v>
      </c>
      <c r="H547" s="55">
        <v>36658.089999999997</v>
      </c>
      <c r="I547" s="66">
        <v>1251</v>
      </c>
      <c r="J547" s="75"/>
    </row>
    <row r="548" spans="2:10" ht="17.25" thickBot="1" x14ac:dyDescent="0.3">
      <c r="B548" s="16"/>
      <c r="D548" s="51" t="s">
        <v>658</v>
      </c>
      <c r="E548" s="52" t="s">
        <v>1242</v>
      </c>
      <c r="F548" s="53">
        <v>3</v>
      </c>
      <c r="G548" s="53">
        <v>22</v>
      </c>
      <c r="H548" s="55">
        <v>2965.42</v>
      </c>
      <c r="I548" s="66">
        <v>1252</v>
      </c>
      <c r="J548" s="74">
        <v>2713.48</v>
      </c>
    </row>
    <row r="549" spans="2:10" ht="17.25" thickBot="1" x14ac:dyDescent="0.3">
      <c r="B549" s="16"/>
      <c r="D549" s="51" t="s">
        <v>659</v>
      </c>
      <c r="E549" s="52" t="s">
        <v>1240</v>
      </c>
      <c r="F549" s="53">
        <v>1</v>
      </c>
      <c r="G549" s="53">
        <v>1</v>
      </c>
      <c r="H549" s="55">
        <v>80279.56</v>
      </c>
      <c r="I549" s="66">
        <v>1091</v>
      </c>
      <c r="J549" s="65"/>
    </row>
    <row r="550" spans="2:10" ht="17.25" thickBot="1" x14ac:dyDescent="0.3">
      <c r="B550" s="16"/>
      <c r="D550" s="51" t="s">
        <v>660</v>
      </c>
      <c r="E550" s="52" t="s">
        <v>1240</v>
      </c>
      <c r="F550" s="53">
        <v>1</v>
      </c>
      <c r="G550" s="53">
        <v>1</v>
      </c>
      <c r="H550" s="55">
        <v>53151.88</v>
      </c>
      <c r="I550" s="66">
        <v>1092</v>
      </c>
      <c r="J550" s="75">
        <v>0</v>
      </c>
    </row>
    <row r="551" spans="2:10" ht="33.75" thickBot="1" x14ac:dyDescent="0.3">
      <c r="B551" s="16"/>
      <c r="D551" s="51" t="s">
        <v>1021</v>
      </c>
      <c r="E551" s="52" t="s">
        <v>1243</v>
      </c>
      <c r="F551" s="53">
        <v>1</v>
      </c>
      <c r="G551" s="53">
        <v>8</v>
      </c>
      <c r="H551" s="55">
        <v>23588.85</v>
      </c>
      <c r="I551" s="66">
        <v>1412</v>
      </c>
      <c r="J551" s="74">
        <v>38839.93</v>
      </c>
    </row>
    <row r="552" spans="2:10" ht="17.25" thickBot="1" x14ac:dyDescent="0.3">
      <c r="B552" s="16"/>
      <c r="D552" s="51" t="s">
        <v>1022</v>
      </c>
      <c r="E552" s="52" t="s">
        <v>1256</v>
      </c>
      <c r="F552" s="53">
        <v>3</v>
      </c>
      <c r="G552" s="53">
        <v>22</v>
      </c>
      <c r="H552" s="55">
        <v>22388.87</v>
      </c>
      <c r="I552" s="66">
        <v>1253</v>
      </c>
      <c r="J552" s="74">
        <v>9531.0300000000007</v>
      </c>
    </row>
    <row r="553" spans="2:10" ht="33.75" thickBot="1" x14ac:dyDescent="0.3">
      <c r="B553" s="16"/>
      <c r="D553" s="51" t="s">
        <v>663</v>
      </c>
      <c r="E553" s="52" t="s">
        <v>1265</v>
      </c>
      <c r="F553" s="53">
        <v>4</v>
      </c>
      <c r="G553" s="53">
        <v>7</v>
      </c>
      <c r="H553" s="55">
        <v>85662.95</v>
      </c>
      <c r="I553" s="66">
        <v>1414</v>
      </c>
      <c r="J553" s="65"/>
    </row>
    <row r="554" spans="2:10" ht="17.25" thickBot="1" x14ac:dyDescent="0.3">
      <c r="B554" s="16"/>
      <c r="D554" s="51" t="s">
        <v>664</v>
      </c>
      <c r="E554" s="52" t="s">
        <v>1247</v>
      </c>
      <c r="F554" s="53">
        <v>1</v>
      </c>
      <c r="G554" s="53">
        <v>2</v>
      </c>
      <c r="H554" s="55">
        <v>9549.1200000000008</v>
      </c>
      <c r="I554" s="66">
        <v>1093</v>
      </c>
      <c r="J554" s="65"/>
    </row>
    <row r="555" spans="2:10" ht="17.25" thickBot="1" x14ac:dyDescent="0.3">
      <c r="B555" s="16"/>
      <c r="D555" s="51" t="s">
        <v>665</v>
      </c>
      <c r="E555" s="52" t="s">
        <v>1247</v>
      </c>
      <c r="F555" s="53">
        <v>1</v>
      </c>
      <c r="G555" s="53">
        <v>6</v>
      </c>
      <c r="H555" s="55">
        <v>80966.880000000005</v>
      </c>
      <c r="I555" s="66">
        <v>1455</v>
      </c>
      <c r="J555" s="65"/>
    </row>
    <row r="556" spans="2:10" ht="33.75" thickBot="1" x14ac:dyDescent="0.3">
      <c r="B556" s="16"/>
      <c r="D556" s="51" t="s">
        <v>1023</v>
      </c>
      <c r="E556" s="52" t="s">
        <v>1247</v>
      </c>
      <c r="F556" s="53">
        <v>1</v>
      </c>
      <c r="G556" s="53">
        <v>6</v>
      </c>
      <c r="H556" s="55">
        <v>2791.57</v>
      </c>
      <c r="I556" s="66">
        <v>1456</v>
      </c>
      <c r="J556" s="75">
        <v>387.86</v>
      </c>
    </row>
    <row r="557" spans="2:10" ht="33.75" thickBot="1" x14ac:dyDescent="0.3">
      <c r="B557" s="16"/>
      <c r="D557" s="51" t="s">
        <v>667</v>
      </c>
      <c r="E557" s="52" t="s">
        <v>1236</v>
      </c>
      <c r="F557" s="53">
        <v>2</v>
      </c>
      <c r="G557" s="53">
        <v>4</v>
      </c>
      <c r="H557" s="55">
        <v>14952.65</v>
      </c>
      <c r="I557" s="66">
        <v>448</v>
      </c>
      <c r="J557" s="65"/>
    </row>
    <row r="558" spans="2:10" ht="17.25" thickBot="1" x14ac:dyDescent="0.3">
      <c r="B558" s="16"/>
      <c r="D558" s="51" t="s">
        <v>668</v>
      </c>
      <c r="E558" s="52" t="s">
        <v>1247</v>
      </c>
      <c r="F558" s="53">
        <v>1</v>
      </c>
      <c r="G558" s="53">
        <v>2</v>
      </c>
      <c r="H558" s="55">
        <v>2762.27</v>
      </c>
      <c r="I558" s="66">
        <v>1094</v>
      </c>
      <c r="J558" s="74">
        <v>1510.98</v>
      </c>
    </row>
    <row r="559" spans="2:10" ht="17.25" thickBot="1" x14ac:dyDescent="0.3">
      <c r="B559" s="16"/>
      <c r="D559" s="51" t="s">
        <v>669</v>
      </c>
      <c r="E559" s="52" t="s">
        <v>1264</v>
      </c>
      <c r="F559" s="53">
        <v>4</v>
      </c>
      <c r="G559" s="53">
        <v>15</v>
      </c>
      <c r="H559" s="55">
        <v>7681.55</v>
      </c>
      <c r="I559" s="66">
        <v>1025</v>
      </c>
      <c r="J559" s="75">
        <v>51.07</v>
      </c>
    </row>
    <row r="560" spans="2:10" ht="33.75" thickBot="1" x14ac:dyDescent="0.3">
      <c r="B560" s="16"/>
      <c r="D560" s="51" t="s">
        <v>670</v>
      </c>
      <c r="E560" s="52" t="s">
        <v>1254</v>
      </c>
      <c r="F560" s="53">
        <v>3</v>
      </c>
      <c r="G560" s="53">
        <v>17</v>
      </c>
      <c r="H560" s="55">
        <v>55034.06</v>
      </c>
      <c r="I560" s="66">
        <v>1254</v>
      </c>
      <c r="J560" s="74">
        <v>1568.66</v>
      </c>
    </row>
    <row r="561" spans="2:10" ht="17.25" thickBot="1" x14ac:dyDescent="0.3">
      <c r="B561" s="16"/>
      <c r="D561" s="51" t="s">
        <v>671</v>
      </c>
      <c r="E561" s="52" t="s">
        <v>1254</v>
      </c>
      <c r="F561" s="53">
        <v>3</v>
      </c>
      <c r="G561" s="53">
        <v>17</v>
      </c>
      <c r="H561" s="55">
        <v>6855.29</v>
      </c>
      <c r="I561" s="66">
        <v>1255</v>
      </c>
      <c r="J561" s="75">
        <v>256.07</v>
      </c>
    </row>
    <row r="562" spans="2:10" ht="17.25" thickBot="1" x14ac:dyDescent="0.3">
      <c r="B562" s="16"/>
      <c r="D562" s="51" t="s">
        <v>672</v>
      </c>
      <c r="E562" s="52" t="s">
        <v>1237</v>
      </c>
      <c r="F562" s="53">
        <v>3</v>
      </c>
      <c r="G562" s="53">
        <v>21</v>
      </c>
      <c r="H562" s="55">
        <v>4704.34</v>
      </c>
      <c r="I562" s="66">
        <v>1256</v>
      </c>
      <c r="J562" s="65"/>
    </row>
    <row r="563" spans="2:10" ht="17.25" thickBot="1" x14ac:dyDescent="0.3">
      <c r="B563" s="16"/>
      <c r="D563" s="51" t="s">
        <v>1024</v>
      </c>
      <c r="E563" s="52" t="s">
        <v>1244</v>
      </c>
      <c r="F563" s="53">
        <v>4</v>
      </c>
      <c r="G563" s="53">
        <v>10</v>
      </c>
      <c r="H563" s="57">
        <v>391.64</v>
      </c>
      <c r="I563" s="66">
        <v>1415</v>
      </c>
      <c r="J563" s="65"/>
    </row>
    <row r="564" spans="2:10" ht="17.25" thickBot="1" x14ac:dyDescent="0.3">
      <c r="B564" s="16"/>
      <c r="D564" s="51" t="s">
        <v>1025</v>
      </c>
      <c r="E564" s="52" t="s">
        <v>1264</v>
      </c>
      <c r="F564" s="53">
        <v>4</v>
      </c>
      <c r="G564" s="53">
        <v>15</v>
      </c>
      <c r="H564" s="55">
        <v>37289.35</v>
      </c>
      <c r="I564" s="66">
        <v>1416</v>
      </c>
      <c r="J564" s="75">
        <v>0</v>
      </c>
    </row>
    <row r="565" spans="2:10" ht="17.25" thickBot="1" x14ac:dyDescent="0.3">
      <c r="B565" s="16"/>
      <c r="D565" s="51" t="s">
        <v>1026</v>
      </c>
      <c r="E565" s="52" t="s">
        <v>1264</v>
      </c>
      <c r="F565" s="53">
        <v>4</v>
      </c>
      <c r="G565" s="53">
        <v>15</v>
      </c>
      <c r="H565" s="55">
        <v>2162.62</v>
      </c>
      <c r="I565" s="66">
        <v>1026</v>
      </c>
      <c r="J565" s="74">
        <v>24276.83</v>
      </c>
    </row>
    <row r="566" spans="2:10" ht="33.75" thickBot="1" x14ac:dyDescent="0.3">
      <c r="B566" s="16"/>
      <c r="D566" s="51" t="s">
        <v>1027</v>
      </c>
      <c r="E566" s="52" t="s">
        <v>1256</v>
      </c>
      <c r="F566" s="53">
        <v>3</v>
      </c>
      <c r="G566" s="53">
        <v>22</v>
      </c>
      <c r="H566" s="55">
        <v>4696.9399999999996</v>
      </c>
      <c r="I566" s="66">
        <v>1257</v>
      </c>
      <c r="J566" s="74">
        <v>14217.11</v>
      </c>
    </row>
    <row r="567" spans="2:10" ht="17.25" thickBot="1" x14ac:dyDescent="0.3">
      <c r="B567" s="16"/>
      <c r="D567" s="51" t="s">
        <v>677</v>
      </c>
      <c r="E567" s="52" t="s">
        <v>1256</v>
      </c>
      <c r="F567" s="53">
        <v>3</v>
      </c>
      <c r="G567" s="53">
        <v>22</v>
      </c>
      <c r="H567" s="55">
        <v>8140.95</v>
      </c>
      <c r="I567" s="66">
        <v>1258</v>
      </c>
      <c r="J567" s="74">
        <v>17478.939999999999</v>
      </c>
    </row>
    <row r="568" spans="2:10" ht="17.25" thickBot="1" x14ac:dyDescent="0.3">
      <c r="B568" s="16"/>
      <c r="D568" s="51" t="s">
        <v>678</v>
      </c>
      <c r="E568" s="52" t="s">
        <v>1264</v>
      </c>
      <c r="F568" s="53">
        <v>4</v>
      </c>
      <c r="G568" s="53">
        <v>16</v>
      </c>
      <c r="H568" s="55">
        <v>5605.09</v>
      </c>
      <c r="I568" s="66">
        <v>1417</v>
      </c>
      <c r="J568" s="65"/>
    </row>
    <row r="569" spans="2:10" ht="33.75" thickBot="1" x14ac:dyDescent="0.3">
      <c r="B569" s="16"/>
      <c r="D569" s="51" t="s">
        <v>1028</v>
      </c>
      <c r="E569" s="52" t="s">
        <v>1248</v>
      </c>
      <c r="F569" s="53">
        <v>2</v>
      </c>
      <c r="G569" s="53">
        <v>5</v>
      </c>
      <c r="H569" s="55">
        <v>189350.54</v>
      </c>
      <c r="I569" s="66">
        <v>444</v>
      </c>
      <c r="J569" s="65"/>
    </row>
    <row r="570" spans="2:10" ht="33.75" thickBot="1" x14ac:dyDescent="0.3">
      <c r="B570" s="16"/>
      <c r="D570" s="51" t="s">
        <v>1029</v>
      </c>
      <c r="E570" s="52" t="s">
        <v>1235</v>
      </c>
      <c r="F570" s="53">
        <v>4</v>
      </c>
      <c r="G570" s="53">
        <v>16</v>
      </c>
      <c r="H570" s="55">
        <v>8609.74</v>
      </c>
      <c r="I570" s="66">
        <v>1418</v>
      </c>
      <c r="J570" s="74">
        <v>42532.04</v>
      </c>
    </row>
    <row r="571" spans="2:10" ht="17.25" thickBot="1" x14ac:dyDescent="0.3">
      <c r="B571" s="16"/>
      <c r="D571" s="51" t="s">
        <v>1030</v>
      </c>
      <c r="E571" s="52" t="s">
        <v>1242</v>
      </c>
      <c r="F571" s="53">
        <v>3</v>
      </c>
      <c r="G571" s="53">
        <v>19</v>
      </c>
      <c r="H571" s="55">
        <v>7034.53</v>
      </c>
      <c r="I571" s="66">
        <v>1260</v>
      </c>
      <c r="J571" s="65"/>
    </row>
    <row r="572" spans="2:10" ht="17.25" thickBot="1" x14ac:dyDescent="0.3">
      <c r="B572" s="16"/>
      <c r="D572" s="51" t="s">
        <v>681</v>
      </c>
      <c r="E572" s="52" t="s">
        <v>1234</v>
      </c>
      <c r="F572" s="53">
        <v>2</v>
      </c>
      <c r="G572" s="53">
        <v>12</v>
      </c>
      <c r="H572" s="55">
        <v>30008.12</v>
      </c>
      <c r="I572" s="66">
        <v>288</v>
      </c>
      <c r="J572" s="74">
        <v>5546.52</v>
      </c>
    </row>
    <row r="573" spans="2:10" ht="17.25" thickBot="1" x14ac:dyDescent="0.3">
      <c r="B573" s="16"/>
      <c r="D573" s="51" t="s">
        <v>682</v>
      </c>
      <c r="E573" s="52" t="s">
        <v>1234</v>
      </c>
      <c r="F573" s="53">
        <v>2</v>
      </c>
      <c r="G573" s="53">
        <v>5</v>
      </c>
      <c r="H573" s="55">
        <v>3797.9</v>
      </c>
      <c r="I573" s="66">
        <v>64</v>
      </c>
      <c r="J573" s="74">
        <v>9647.08</v>
      </c>
    </row>
    <row r="574" spans="2:10" ht="33.75" thickBot="1" x14ac:dyDescent="0.3">
      <c r="B574" s="16"/>
      <c r="D574" s="51" t="s">
        <v>1031</v>
      </c>
      <c r="E574" s="52" t="s">
        <v>1244</v>
      </c>
      <c r="F574" s="53">
        <v>4</v>
      </c>
      <c r="G574" s="53">
        <v>10</v>
      </c>
      <c r="H574" s="55">
        <v>5571.7</v>
      </c>
      <c r="I574" s="66">
        <v>1419</v>
      </c>
      <c r="J574" s="75">
        <v>295.07</v>
      </c>
    </row>
    <row r="575" spans="2:10" ht="17.25" thickBot="1" x14ac:dyDescent="0.3">
      <c r="B575" s="16"/>
      <c r="D575" s="51" t="s">
        <v>748</v>
      </c>
      <c r="E575" s="52" t="s">
        <v>1243</v>
      </c>
      <c r="F575" s="53">
        <v>1</v>
      </c>
      <c r="G575" s="53">
        <v>11</v>
      </c>
      <c r="H575" s="55">
        <v>33005.120000000003</v>
      </c>
      <c r="I575" s="66">
        <v>342</v>
      </c>
      <c r="J575" s="65"/>
    </row>
    <row r="576" spans="2:10" ht="17.25" thickBot="1" x14ac:dyDescent="0.3">
      <c r="B576" s="16"/>
      <c r="D576" s="51" t="s">
        <v>1032</v>
      </c>
      <c r="E576" s="52" t="s">
        <v>1252</v>
      </c>
      <c r="F576" s="53">
        <v>1</v>
      </c>
      <c r="G576" s="53">
        <v>8</v>
      </c>
      <c r="H576" s="55">
        <v>10215.17</v>
      </c>
      <c r="I576" s="66">
        <v>1420</v>
      </c>
      <c r="J576" s="74">
        <v>2276.61</v>
      </c>
    </row>
    <row r="577" spans="2:10" ht="33.75" thickBot="1" x14ac:dyDescent="0.3">
      <c r="B577" s="16"/>
      <c r="D577" s="51" t="s">
        <v>686</v>
      </c>
      <c r="E577" s="52" t="s">
        <v>1239</v>
      </c>
      <c r="F577" s="53">
        <v>3</v>
      </c>
      <c r="G577" s="53">
        <v>17</v>
      </c>
      <c r="H577" s="55">
        <v>20000.75</v>
      </c>
      <c r="I577" s="66">
        <v>1261</v>
      </c>
      <c r="J577" s="75"/>
    </row>
    <row r="578" spans="2:10" ht="33.75" thickBot="1" x14ac:dyDescent="0.3">
      <c r="B578" s="16"/>
      <c r="D578" s="51" t="s">
        <v>1033</v>
      </c>
      <c r="E578" s="52" t="s">
        <v>1235</v>
      </c>
      <c r="F578" s="53">
        <v>4</v>
      </c>
      <c r="G578" s="53">
        <v>15</v>
      </c>
      <c r="H578" s="55">
        <v>2719.88</v>
      </c>
      <c r="I578" s="66">
        <v>1421</v>
      </c>
      <c r="J578" s="75"/>
    </row>
    <row r="579" spans="2:10" ht="17.25" thickBot="1" x14ac:dyDescent="0.3">
      <c r="B579" s="16"/>
      <c r="D579" s="51" t="s">
        <v>688</v>
      </c>
      <c r="E579" s="52" t="s">
        <v>1251</v>
      </c>
      <c r="F579" s="53">
        <v>3</v>
      </c>
      <c r="G579" s="53">
        <v>19</v>
      </c>
      <c r="H579" s="55">
        <v>215693.52</v>
      </c>
      <c r="I579" s="66">
        <v>1262</v>
      </c>
      <c r="J579" s="75"/>
    </row>
    <row r="580" spans="2:10" ht="17.25" thickBot="1" x14ac:dyDescent="0.3">
      <c r="B580" s="16"/>
      <c r="D580" s="51" t="s">
        <v>1034</v>
      </c>
      <c r="E580" s="52" t="s">
        <v>1251</v>
      </c>
      <c r="F580" s="53">
        <v>3</v>
      </c>
      <c r="G580" s="53">
        <v>19</v>
      </c>
      <c r="H580" s="55">
        <v>4348.6499999999996</v>
      </c>
      <c r="I580" s="66">
        <v>1263</v>
      </c>
      <c r="J580" s="65"/>
    </row>
    <row r="581" spans="2:10" ht="17.25" thickBot="1" x14ac:dyDescent="0.3">
      <c r="B581" s="16"/>
      <c r="D581" s="51" t="s">
        <v>690</v>
      </c>
      <c r="E581" s="52" t="s">
        <v>1236</v>
      </c>
      <c r="F581" s="53">
        <v>2</v>
      </c>
      <c r="G581" s="53">
        <v>13</v>
      </c>
      <c r="H581" s="55">
        <v>4938.76</v>
      </c>
      <c r="I581" s="66">
        <v>345</v>
      </c>
      <c r="J581" s="65"/>
    </row>
    <row r="582" spans="2:10" ht="17.25" thickBot="1" x14ac:dyDescent="0.3">
      <c r="B582" s="16"/>
      <c r="D582" s="51" t="s">
        <v>691</v>
      </c>
      <c r="E582" s="52" t="s">
        <v>1247</v>
      </c>
      <c r="F582" s="53">
        <v>1</v>
      </c>
      <c r="G582" s="53">
        <v>6</v>
      </c>
      <c r="H582" s="55">
        <v>29816.240000000002</v>
      </c>
      <c r="I582" s="66">
        <v>1457</v>
      </c>
      <c r="J582" s="65"/>
    </row>
    <row r="583" spans="2:10" ht="17.25" thickBot="1" x14ac:dyDescent="0.3">
      <c r="B583" s="16"/>
      <c r="D583" s="51" t="s">
        <v>692</v>
      </c>
      <c r="E583" s="52" t="s">
        <v>1247</v>
      </c>
      <c r="F583" s="53">
        <v>1</v>
      </c>
      <c r="G583" s="53">
        <v>6</v>
      </c>
      <c r="H583" s="55">
        <v>197522.18</v>
      </c>
      <c r="I583" s="66">
        <v>1458</v>
      </c>
      <c r="J583" s="65"/>
    </row>
    <row r="584" spans="2:10" ht="17.25" thickBot="1" x14ac:dyDescent="0.3">
      <c r="B584" s="16"/>
      <c r="D584" s="51" t="s">
        <v>693</v>
      </c>
      <c r="E584" s="52" t="s">
        <v>1243</v>
      </c>
      <c r="F584" s="53">
        <v>1</v>
      </c>
      <c r="G584" s="53">
        <v>11</v>
      </c>
      <c r="H584" s="55">
        <v>344544.95</v>
      </c>
      <c r="I584" s="66">
        <v>450</v>
      </c>
      <c r="J584" s="75">
        <v>310.7</v>
      </c>
    </row>
    <row r="585" spans="2:10" ht="17.25" thickBot="1" x14ac:dyDescent="0.3">
      <c r="B585" s="16"/>
      <c r="D585" s="51" t="s">
        <v>1275</v>
      </c>
      <c r="E585" s="52" t="s">
        <v>1250</v>
      </c>
      <c r="F585" s="53">
        <v>1</v>
      </c>
      <c r="G585" s="54">
        <v>8</v>
      </c>
      <c r="H585" s="58"/>
      <c r="I585" s="67"/>
      <c r="J585" s="75"/>
    </row>
    <row r="586" spans="2:10" ht="17.25" thickBot="1" x14ac:dyDescent="0.3">
      <c r="B586" s="16"/>
      <c r="D586" s="51" t="s">
        <v>696</v>
      </c>
      <c r="E586" s="52" t="s">
        <v>1248</v>
      </c>
      <c r="F586" s="53">
        <v>2</v>
      </c>
      <c r="G586" s="54">
        <v>12</v>
      </c>
      <c r="H586" s="55">
        <v>9059.17</v>
      </c>
      <c r="I586" s="66">
        <v>294</v>
      </c>
      <c r="J586" s="74">
        <v>6533.49</v>
      </c>
    </row>
    <row r="587" spans="2:10" ht="17.25" thickBot="1" x14ac:dyDescent="0.3">
      <c r="B587" s="16"/>
      <c r="D587" s="51" t="s">
        <v>697</v>
      </c>
      <c r="E587" s="52" t="s">
        <v>1255</v>
      </c>
      <c r="F587" s="53">
        <v>2</v>
      </c>
      <c r="G587" s="54">
        <v>4</v>
      </c>
      <c r="H587" s="55">
        <v>1964.27</v>
      </c>
      <c r="I587" s="66">
        <v>296</v>
      </c>
      <c r="J587" s="75"/>
    </row>
    <row r="588" spans="2:10" ht="17.25" thickBot="1" x14ac:dyDescent="0.3">
      <c r="B588" s="16"/>
      <c r="D588" s="51" t="s">
        <v>699</v>
      </c>
      <c r="E588" s="52" t="s">
        <v>1234</v>
      </c>
      <c r="F588" s="53">
        <v>2</v>
      </c>
      <c r="G588" s="54">
        <v>13</v>
      </c>
      <c r="H588" s="55">
        <v>41144.69</v>
      </c>
      <c r="I588" s="66">
        <v>348</v>
      </c>
      <c r="J588" s="74">
        <v>8985.2199999999993</v>
      </c>
    </row>
    <row r="589" spans="2:10" ht="16.5" x14ac:dyDescent="0.25">
      <c r="B589" s="16"/>
    </row>
    <row r="590" spans="2:10" ht="16.5" x14ac:dyDescent="0.25">
      <c r="B590" s="16"/>
    </row>
    <row r="591" spans="2:10" ht="16.5" x14ac:dyDescent="0.25">
      <c r="B591" s="16"/>
    </row>
    <row r="592" spans="2:10" ht="16.5" x14ac:dyDescent="0.25">
      <c r="B592" s="16"/>
    </row>
    <row r="593" spans="2:2" ht="16.5" x14ac:dyDescent="0.25">
      <c r="B593" s="16"/>
    </row>
    <row r="594" spans="2:2" ht="16.5" x14ac:dyDescent="0.25">
      <c r="B594" s="16"/>
    </row>
    <row r="595" spans="2:2" ht="16.5" x14ac:dyDescent="0.25">
      <c r="B595" s="16"/>
    </row>
    <row r="596" spans="2:2" ht="16.5" x14ac:dyDescent="0.25">
      <c r="B596" s="16"/>
    </row>
    <row r="597" spans="2:2" ht="16.5" x14ac:dyDescent="0.25">
      <c r="B597" s="16"/>
    </row>
    <row r="598" spans="2:2" ht="16.5" x14ac:dyDescent="0.25">
      <c r="B598" s="16"/>
    </row>
    <row r="599" spans="2:2" ht="16.5" x14ac:dyDescent="0.25">
      <c r="B599" s="16"/>
    </row>
    <row r="600" spans="2:2" ht="16.5" x14ac:dyDescent="0.25">
      <c r="B600" s="16"/>
    </row>
    <row r="601" spans="2:2" ht="16.5" x14ac:dyDescent="0.25">
      <c r="B601" s="16"/>
    </row>
    <row r="602" spans="2:2" ht="16.5" x14ac:dyDescent="0.25">
      <c r="B602" s="16"/>
    </row>
    <row r="603" spans="2:2" ht="16.5" x14ac:dyDescent="0.25">
      <c r="B603" s="16"/>
    </row>
    <row r="604" spans="2:2" ht="16.5" x14ac:dyDescent="0.25">
      <c r="B604" s="16"/>
    </row>
    <row r="605" spans="2:2" ht="16.5" x14ac:dyDescent="0.25">
      <c r="B605" s="16"/>
    </row>
    <row r="606" spans="2:2" ht="16.5" x14ac:dyDescent="0.25">
      <c r="B606" s="16"/>
    </row>
    <row r="607" spans="2:2" ht="16.5" x14ac:dyDescent="0.25">
      <c r="B607" s="16"/>
    </row>
    <row r="608" spans="2:2" ht="16.5" x14ac:dyDescent="0.25">
      <c r="B608" s="16"/>
    </row>
    <row r="609" spans="2:2" ht="16.5" x14ac:dyDescent="0.25">
      <c r="B609" s="16"/>
    </row>
    <row r="610" spans="2:2" ht="16.5" x14ac:dyDescent="0.25">
      <c r="B610" s="16"/>
    </row>
    <row r="611" spans="2:2" ht="16.5" x14ac:dyDescent="0.25">
      <c r="B611" s="16"/>
    </row>
    <row r="612" spans="2:2" ht="16.5" x14ac:dyDescent="0.25">
      <c r="B612" s="16"/>
    </row>
    <row r="613" spans="2:2" ht="16.5" x14ac:dyDescent="0.25">
      <c r="B613" s="16"/>
    </row>
    <row r="614" spans="2:2" ht="16.5" x14ac:dyDescent="0.25">
      <c r="B614" s="16"/>
    </row>
    <row r="615" spans="2:2" ht="16.5" x14ac:dyDescent="0.25">
      <c r="B615" s="16"/>
    </row>
    <row r="616" spans="2:2" ht="16.5" x14ac:dyDescent="0.25">
      <c r="B616" s="16"/>
    </row>
    <row r="617" spans="2:2" ht="16.5" x14ac:dyDescent="0.25">
      <c r="B617" s="16"/>
    </row>
    <row r="618" spans="2:2" ht="16.5" x14ac:dyDescent="0.25">
      <c r="B618" s="16"/>
    </row>
    <row r="619" spans="2:2" ht="16.5" x14ac:dyDescent="0.25">
      <c r="B619" s="16"/>
    </row>
    <row r="620" spans="2:2" ht="16.5" x14ac:dyDescent="0.25">
      <c r="B620" s="16"/>
    </row>
    <row r="621" spans="2:2" ht="16.5" x14ac:dyDescent="0.25">
      <c r="B621" s="16"/>
    </row>
    <row r="622" spans="2:2" ht="16.5" x14ac:dyDescent="0.25">
      <c r="B622" s="16"/>
    </row>
    <row r="623" spans="2:2" ht="16.5" x14ac:dyDescent="0.25">
      <c r="B623" s="16"/>
    </row>
    <row r="624" spans="2:2" ht="16.5" x14ac:dyDescent="0.25">
      <c r="B624" s="16"/>
    </row>
    <row r="625" spans="2:2" ht="16.5" x14ac:dyDescent="0.25">
      <c r="B625" s="16"/>
    </row>
    <row r="626" spans="2:2" ht="16.5" x14ac:dyDescent="0.25">
      <c r="B626" s="16"/>
    </row>
    <row r="627" spans="2:2" ht="16.5" x14ac:dyDescent="0.25">
      <c r="B627" s="16"/>
    </row>
    <row r="628" spans="2:2" ht="16.5" x14ac:dyDescent="0.25">
      <c r="B628" s="16"/>
    </row>
    <row r="629" spans="2:2" ht="16.5" x14ac:dyDescent="0.25">
      <c r="B629" s="16"/>
    </row>
    <row r="630" spans="2:2" ht="16.5" x14ac:dyDescent="0.25">
      <c r="B630" s="16"/>
    </row>
    <row r="631" spans="2:2" ht="16.5" x14ac:dyDescent="0.25">
      <c r="B631" s="16"/>
    </row>
    <row r="632" spans="2:2" ht="16.5" x14ac:dyDescent="0.25">
      <c r="B632" s="16"/>
    </row>
    <row r="633" spans="2:2" ht="16.5" x14ac:dyDescent="0.25">
      <c r="B633" s="16"/>
    </row>
    <row r="634" spans="2:2" ht="16.5" x14ac:dyDescent="0.25">
      <c r="B634" s="16"/>
    </row>
    <row r="635" spans="2:2" ht="16.5" x14ac:dyDescent="0.25">
      <c r="B635" s="16"/>
    </row>
    <row r="636" spans="2:2" ht="16.5" x14ac:dyDescent="0.25">
      <c r="B636" s="16"/>
    </row>
    <row r="637" spans="2:2" ht="16.5" x14ac:dyDescent="0.25">
      <c r="B637" s="16"/>
    </row>
    <row r="638" spans="2:2" ht="16.5" x14ac:dyDescent="0.25">
      <c r="B638" s="16"/>
    </row>
    <row r="639" spans="2:2" ht="16.5" x14ac:dyDescent="0.25">
      <c r="B639" s="16"/>
    </row>
    <row r="640" spans="2:2" ht="16.5" x14ac:dyDescent="0.25">
      <c r="B640" s="16"/>
    </row>
    <row r="641" spans="2:2" ht="16.5" x14ac:dyDescent="0.25">
      <c r="B641" s="16"/>
    </row>
    <row r="642" spans="2:2" ht="16.5" x14ac:dyDescent="0.25">
      <c r="B642" s="16"/>
    </row>
    <row r="643" spans="2:2" ht="16.5" x14ac:dyDescent="0.25">
      <c r="B643" s="16"/>
    </row>
    <row r="644" spans="2:2" ht="16.5" x14ac:dyDescent="0.25">
      <c r="B644" s="16"/>
    </row>
    <row r="645" spans="2:2" ht="16.5" x14ac:dyDescent="0.25">
      <c r="B645" s="16"/>
    </row>
    <row r="646" spans="2:2" ht="16.5" x14ac:dyDescent="0.25">
      <c r="B646" s="16"/>
    </row>
    <row r="647" spans="2:2" ht="16.5" x14ac:dyDescent="0.25">
      <c r="B647" s="16"/>
    </row>
    <row r="648" spans="2:2" ht="16.5" x14ac:dyDescent="0.25">
      <c r="B648" s="16"/>
    </row>
    <row r="649" spans="2:2" ht="16.5" x14ac:dyDescent="0.25">
      <c r="B649" s="16"/>
    </row>
    <row r="650" spans="2:2" ht="16.5" x14ac:dyDescent="0.25">
      <c r="B650" s="16"/>
    </row>
    <row r="651" spans="2:2" ht="16.5" x14ac:dyDescent="0.25">
      <c r="B651" s="16"/>
    </row>
    <row r="652" spans="2:2" ht="16.5" x14ac:dyDescent="0.25">
      <c r="B652" s="16"/>
    </row>
    <row r="653" spans="2:2" ht="16.5" x14ac:dyDescent="0.25">
      <c r="B653" s="16"/>
    </row>
    <row r="654" spans="2:2" ht="16.5" x14ac:dyDescent="0.25">
      <c r="B654" s="16"/>
    </row>
    <row r="655" spans="2:2" ht="16.5" x14ac:dyDescent="0.25">
      <c r="B655" s="16"/>
    </row>
    <row r="656" spans="2:2" ht="16.5" x14ac:dyDescent="0.25">
      <c r="B656" s="16"/>
    </row>
    <row r="657" spans="2:2" ht="16.5" x14ac:dyDescent="0.25">
      <c r="B657" s="16"/>
    </row>
    <row r="658" spans="2:2" ht="16.5" x14ac:dyDescent="0.25">
      <c r="B658" s="16"/>
    </row>
    <row r="659" spans="2:2" ht="16.5" x14ac:dyDescent="0.25">
      <c r="B659" s="16"/>
    </row>
    <row r="660" spans="2:2" ht="16.5" x14ac:dyDescent="0.25">
      <c r="B660" s="16"/>
    </row>
    <row r="661" spans="2:2" ht="16.5" x14ac:dyDescent="0.25">
      <c r="B661" s="16"/>
    </row>
    <row r="662" spans="2:2" ht="16.5" x14ac:dyDescent="0.25">
      <c r="B662" s="16"/>
    </row>
    <row r="663" spans="2:2" ht="16.5" x14ac:dyDescent="0.25">
      <c r="B663" s="16"/>
    </row>
    <row r="664" spans="2:2" ht="16.5" x14ac:dyDescent="0.25">
      <c r="B664" s="16"/>
    </row>
    <row r="665" spans="2:2" ht="16.5" x14ac:dyDescent="0.25">
      <c r="B665" s="16"/>
    </row>
    <row r="666" spans="2:2" ht="16.5" x14ac:dyDescent="0.25">
      <c r="B666" s="16"/>
    </row>
    <row r="667" spans="2:2" ht="16.5" x14ac:dyDescent="0.25">
      <c r="B667" s="16"/>
    </row>
    <row r="668" spans="2:2" ht="16.5" x14ac:dyDescent="0.25">
      <c r="B668" s="16"/>
    </row>
    <row r="669" spans="2:2" ht="16.5" x14ac:dyDescent="0.25">
      <c r="B669" s="16"/>
    </row>
    <row r="670" spans="2:2" ht="16.5" x14ac:dyDescent="0.25">
      <c r="B670" s="16"/>
    </row>
    <row r="671" spans="2:2" ht="16.5" x14ac:dyDescent="0.25">
      <c r="B671" s="16"/>
    </row>
    <row r="672" spans="2:2" ht="16.5" x14ac:dyDescent="0.25">
      <c r="B672" s="16"/>
    </row>
    <row r="673" spans="2:2" ht="16.5" x14ac:dyDescent="0.25">
      <c r="B673" s="16"/>
    </row>
    <row r="674" spans="2:2" ht="16.5" x14ac:dyDescent="0.25">
      <c r="B674" s="16"/>
    </row>
    <row r="675" spans="2:2" ht="16.5" x14ac:dyDescent="0.25">
      <c r="B675" s="16"/>
    </row>
    <row r="676" spans="2:2" ht="16.5" x14ac:dyDescent="0.25">
      <c r="B676" s="16"/>
    </row>
    <row r="677" spans="2:2" ht="16.5" x14ac:dyDescent="0.25">
      <c r="B677" s="16"/>
    </row>
    <row r="678" spans="2:2" ht="16.5" x14ac:dyDescent="0.25">
      <c r="B678" s="16"/>
    </row>
    <row r="679" spans="2:2" ht="16.5" x14ac:dyDescent="0.25">
      <c r="B679" s="16"/>
    </row>
    <row r="680" spans="2:2" ht="16.5" x14ac:dyDescent="0.25">
      <c r="B680" s="16"/>
    </row>
    <row r="681" spans="2:2" ht="16.5" x14ac:dyDescent="0.25">
      <c r="B681" s="16"/>
    </row>
    <row r="682" spans="2:2" ht="16.5" x14ac:dyDescent="0.25">
      <c r="B682" s="16"/>
    </row>
    <row r="683" spans="2:2" ht="16.5" x14ac:dyDescent="0.25">
      <c r="B683" s="16"/>
    </row>
    <row r="684" spans="2:2" ht="16.5" x14ac:dyDescent="0.25">
      <c r="B684" s="16"/>
    </row>
    <row r="685" spans="2:2" ht="16.5" x14ac:dyDescent="0.25">
      <c r="B685" s="16"/>
    </row>
    <row r="686" spans="2:2" ht="16.5" x14ac:dyDescent="0.25">
      <c r="B686" s="16"/>
    </row>
    <row r="687" spans="2:2" ht="16.5" x14ac:dyDescent="0.25">
      <c r="B687" s="16"/>
    </row>
    <row r="688" spans="2:2" ht="16.5" x14ac:dyDescent="0.25">
      <c r="B688" s="16"/>
    </row>
    <row r="689" spans="2:2" ht="16.5" x14ac:dyDescent="0.25">
      <c r="B689" s="16"/>
    </row>
    <row r="690" spans="2:2" ht="16.5" x14ac:dyDescent="0.25">
      <c r="B690" s="16"/>
    </row>
    <row r="691" spans="2:2" ht="16.5" x14ac:dyDescent="0.25">
      <c r="B691" s="16"/>
    </row>
    <row r="692" spans="2:2" ht="16.5" x14ac:dyDescent="0.25">
      <c r="B692" s="16"/>
    </row>
    <row r="693" spans="2:2" ht="16.5" x14ac:dyDescent="0.25">
      <c r="B693" s="16"/>
    </row>
    <row r="694" spans="2:2" ht="16.5" x14ac:dyDescent="0.25">
      <c r="B694" s="16"/>
    </row>
    <row r="695" spans="2:2" ht="16.5" x14ac:dyDescent="0.25">
      <c r="B695" s="16"/>
    </row>
    <row r="696" spans="2:2" ht="16.5" x14ac:dyDescent="0.25">
      <c r="B696" s="16"/>
    </row>
    <row r="697" spans="2:2" ht="16.5" x14ac:dyDescent="0.25">
      <c r="B697" s="16"/>
    </row>
    <row r="698" spans="2:2" ht="16.5" x14ac:dyDescent="0.25">
      <c r="B698" s="16"/>
    </row>
    <row r="699" spans="2:2" ht="16.5" x14ac:dyDescent="0.25">
      <c r="B699" s="16"/>
    </row>
    <row r="700" spans="2:2" ht="16.5" x14ac:dyDescent="0.25">
      <c r="B700" s="16"/>
    </row>
    <row r="701" spans="2:2" ht="16.5" x14ac:dyDescent="0.25">
      <c r="B701" s="16"/>
    </row>
    <row r="702" spans="2:2" ht="16.5" x14ac:dyDescent="0.25">
      <c r="B702" s="16"/>
    </row>
    <row r="703" spans="2:2" ht="16.5" x14ac:dyDescent="0.25">
      <c r="B703" s="16"/>
    </row>
    <row r="704" spans="2:2" ht="16.5" x14ac:dyDescent="0.25">
      <c r="B704" s="16"/>
    </row>
    <row r="705" spans="2:2" ht="16.5" x14ac:dyDescent="0.25">
      <c r="B705" s="16"/>
    </row>
    <row r="706" spans="2:2" ht="16.5" x14ac:dyDescent="0.25">
      <c r="B706" s="16"/>
    </row>
    <row r="707" spans="2:2" ht="16.5" x14ac:dyDescent="0.25">
      <c r="B707" s="16"/>
    </row>
    <row r="708" spans="2:2" ht="16.5" x14ac:dyDescent="0.25">
      <c r="B708" s="16"/>
    </row>
    <row r="709" spans="2:2" ht="16.5" x14ac:dyDescent="0.25">
      <c r="B709" s="16"/>
    </row>
    <row r="710" spans="2:2" ht="16.5" x14ac:dyDescent="0.25">
      <c r="B710" s="16"/>
    </row>
    <row r="711" spans="2:2" ht="16.5" x14ac:dyDescent="0.25">
      <c r="B711" s="16"/>
    </row>
    <row r="712" spans="2:2" ht="16.5" x14ac:dyDescent="0.25">
      <c r="B712" s="16"/>
    </row>
    <row r="713" spans="2:2" ht="16.5" x14ac:dyDescent="0.25">
      <c r="B713" s="16"/>
    </row>
    <row r="714" spans="2:2" ht="16.5" x14ac:dyDescent="0.25">
      <c r="B714" s="16"/>
    </row>
    <row r="715" spans="2:2" ht="16.5" x14ac:dyDescent="0.25">
      <c r="B715" s="16"/>
    </row>
    <row r="716" spans="2:2" ht="16.5" x14ac:dyDescent="0.25">
      <c r="B716" s="16"/>
    </row>
    <row r="717" spans="2:2" ht="16.5" x14ac:dyDescent="0.25">
      <c r="B717" s="16"/>
    </row>
    <row r="718" spans="2:2" ht="16.5" x14ac:dyDescent="0.25">
      <c r="B718" s="16"/>
    </row>
    <row r="719" spans="2:2" ht="16.5" x14ac:dyDescent="0.25">
      <c r="B719" s="16"/>
    </row>
    <row r="720" spans="2:2" ht="16.5" x14ac:dyDescent="0.25">
      <c r="B720" s="16"/>
    </row>
    <row r="721" spans="2:2" ht="16.5" x14ac:dyDescent="0.25">
      <c r="B721" s="16"/>
    </row>
    <row r="722" spans="2:2" ht="16.5" x14ac:dyDescent="0.25">
      <c r="B722" s="16"/>
    </row>
    <row r="723" spans="2:2" ht="16.5" x14ac:dyDescent="0.25">
      <c r="B723" s="16"/>
    </row>
    <row r="724" spans="2:2" ht="16.5" x14ac:dyDescent="0.25">
      <c r="B724" s="16"/>
    </row>
    <row r="725" spans="2:2" ht="16.5" x14ac:dyDescent="0.25">
      <c r="B725" s="16"/>
    </row>
    <row r="726" spans="2:2" ht="16.5" x14ac:dyDescent="0.25">
      <c r="B726" s="16"/>
    </row>
    <row r="727" spans="2:2" ht="16.5" x14ac:dyDescent="0.25">
      <c r="B727" s="16"/>
    </row>
    <row r="728" spans="2:2" ht="16.5" x14ac:dyDescent="0.25">
      <c r="B728" s="16"/>
    </row>
    <row r="729" spans="2:2" ht="16.5" x14ac:dyDescent="0.25">
      <c r="B729" s="16"/>
    </row>
    <row r="730" spans="2:2" ht="16.5" x14ac:dyDescent="0.25">
      <c r="B730" s="16"/>
    </row>
    <row r="731" spans="2:2" ht="16.5" x14ac:dyDescent="0.25">
      <c r="B731" s="16"/>
    </row>
    <row r="732" spans="2:2" ht="16.5" x14ac:dyDescent="0.25">
      <c r="B732" s="16"/>
    </row>
    <row r="733" spans="2:2" ht="16.5" x14ac:dyDescent="0.25">
      <c r="B733" s="16"/>
    </row>
    <row r="734" spans="2:2" ht="16.5" x14ac:dyDescent="0.25">
      <c r="B734" s="16"/>
    </row>
    <row r="735" spans="2:2" ht="16.5" x14ac:dyDescent="0.25">
      <c r="B735" s="16"/>
    </row>
    <row r="736" spans="2:2" ht="16.5" x14ac:dyDescent="0.25">
      <c r="B736" s="16"/>
    </row>
    <row r="737" spans="2:2" ht="16.5" x14ac:dyDescent="0.25">
      <c r="B737" s="16"/>
    </row>
    <row r="738" spans="2:2" ht="16.5" x14ac:dyDescent="0.25">
      <c r="B738" s="16"/>
    </row>
    <row r="739" spans="2:2" ht="16.5" x14ac:dyDescent="0.25">
      <c r="B739" s="16"/>
    </row>
    <row r="740" spans="2:2" ht="16.5" x14ac:dyDescent="0.25">
      <c r="B740" s="16"/>
    </row>
    <row r="741" spans="2:2" ht="16.5" x14ac:dyDescent="0.25">
      <c r="B741" s="16"/>
    </row>
    <row r="742" spans="2:2" ht="16.5" x14ac:dyDescent="0.25">
      <c r="B742" s="16"/>
    </row>
    <row r="743" spans="2:2" ht="16.5" x14ac:dyDescent="0.25">
      <c r="B743" s="16"/>
    </row>
    <row r="744" spans="2:2" ht="16.5" x14ac:dyDescent="0.25">
      <c r="B744" s="16"/>
    </row>
    <row r="745" spans="2:2" ht="16.5" x14ac:dyDescent="0.25">
      <c r="B745" s="16"/>
    </row>
    <row r="746" spans="2:2" ht="16.5" x14ac:dyDescent="0.25">
      <c r="B746" s="16"/>
    </row>
    <row r="747" spans="2:2" ht="16.5" x14ac:dyDescent="0.25">
      <c r="B747" s="16"/>
    </row>
    <row r="748" spans="2:2" ht="16.5" x14ac:dyDescent="0.25">
      <c r="B748" s="16"/>
    </row>
    <row r="749" spans="2:2" ht="16.5" x14ac:dyDescent="0.25">
      <c r="B749" s="16"/>
    </row>
    <row r="750" spans="2:2" ht="16.5" x14ac:dyDescent="0.25">
      <c r="B750" s="16"/>
    </row>
    <row r="751" spans="2:2" ht="16.5" x14ac:dyDescent="0.25">
      <c r="B751" s="16"/>
    </row>
    <row r="752" spans="2:2" ht="16.5" x14ac:dyDescent="0.25">
      <c r="B752" s="16"/>
    </row>
    <row r="753" spans="2:2" ht="16.5" x14ac:dyDescent="0.25">
      <c r="B753" s="16"/>
    </row>
    <row r="754" spans="2:2" ht="16.5" x14ac:dyDescent="0.25">
      <c r="B754" s="16"/>
    </row>
    <row r="755" spans="2:2" ht="16.5" x14ac:dyDescent="0.25">
      <c r="B755" s="16"/>
    </row>
    <row r="756" spans="2:2" ht="16.5" x14ac:dyDescent="0.25">
      <c r="B756" s="16"/>
    </row>
    <row r="757" spans="2:2" ht="16.5" x14ac:dyDescent="0.25">
      <c r="B757" s="16"/>
    </row>
    <row r="758" spans="2:2" ht="16.5" x14ac:dyDescent="0.25">
      <c r="B758" s="16"/>
    </row>
    <row r="759" spans="2:2" ht="16.5" x14ac:dyDescent="0.25">
      <c r="B759" s="16"/>
    </row>
    <row r="760" spans="2:2" ht="16.5" x14ac:dyDescent="0.25">
      <c r="B760" s="16"/>
    </row>
    <row r="761" spans="2:2" ht="16.5" x14ac:dyDescent="0.25">
      <c r="B761" s="16"/>
    </row>
    <row r="762" spans="2:2" ht="16.5" x14ac:dyDescent="0.25">
      <c r="B762" s="16"/>
    </row>
    <row r="763" spans="2:2" ht="16.5" x14ac:dyDescent="0.25">
      <c r="B763" s="16"/>
    </row>
    <row r="764" spans="2:2" ht="16.5" x14ac:dyDescent="0.25">
      <c r="B764" s="16"/>
    </row>
    <row r="765" spans="2:2" ht="16.5" x14ac:dyDescent="0.25">
      <c r="B765" s="16"/>
    </row>
    <row r="766" spans="2:2" ht="16.5" x14ac:dyDescent="0.25">
      <c r="B766" s="16"/>
    </row>
    <row r="767" spans="2:2" ht="16.5" x14ac:dyDescent="0.25">
      <c r="B767" s="16"/>
    </row>
    <row r="768" spans="2:2" ht="16.5" x14ac:dyDescent="0.25">
      <c r="B768" s="16"/>
    </row>
    <row r="769" spans="2:2" ht="16.5" x14ac:dyDescent="0.25">
      <c r="B769" s="16"/>
    </row>
    <row r="770" spans="2:2" ht="16.5" x14ac:dyDescent="0.25">
      <c r="B770" s="16"/>
    </row>
    <row r="771" spans="2:2" ht="16.5" x14ac:dyDescent="0.25">
      <c r="B771" s="16"/>
    </row>
    <row r="772" spans="2:2" ht="16.5" x14ac:dyDescent="0.25">
      <c r="B772" s="16"/>
    </row>
    <row r="773" spans="2:2" ht="16.5" x14ac:dyDescent="0.25">
      <c r="B773" s="16"/>
    </row>
    <row r="774" spans="2:2" ht="16.5" x14ac:dyDescent="0.25">
      <c r="B774" s="16"/>
    </row>
    <row r="775" spans="2:2" ht="16.5" x14ac:dyDescent="0.25">
      <c r="B775" s="16"/>
    </row>
    <row r="776" spans="2:2" ht="16.5" x14ac:dyDescent="0.25">
      <c r="B776" s="16"/>
    </row>
    <row r="777" spans="2:2" ht="16.5" x14ac:dyDescent="0.25">
      <c r="B777" s="16"/>
    </row>
    <row r="778" spans="2:2" ht="16.5" x14ac:dyDescent="0.25">
      <c r="B778" s="16"/>
    </row>
    <row r="779" spans="2:2" ht="16.5" x14ac:dyDescent="0.25">
      <c r="B779" s="16"/>
    </row>
    <row r="780" spans="2:2" ht="16.5" x14ac:dyDescent="0.25">
      <c r="B780" s="16"/>
    </row>
    <row r="781" spans="2:2" ht="16.5" x14ac:dyDescent="0.25">
      <c r="B781" s="16"/>
    </row>
    <row r="782" spans="2:2" ht="16.5" x14ac:dyDescent="0.25">
      <c r="B782" s="16"/>
    </row>
    <row r="783" spans="2:2" ht="16.5" x14ac:dyDescent="0.25">
      <c r="B783" s="16"/>
    </row>
    <row r="784" spans="2:2" ht="16.5" x14ac:dyDescent="0.25">
      <c r="B784" s="16"/>
    </row>
    <row r="785" spans="2:2" ht="16.5" x14ac:dyDescent="0.25">
      <c r="B785" s="16"/>
    </row>
    <row r="786" spans="2:2" ht="16.5" x14ac:dyDescent="0.25">
      <c r="B786" s="16"/>
    </row>
    <row r="787" spans="2:2" ht="16.5" x14ac:dyDescent="0.25">
      <c r="B787" s="16"/>
    </row>
    <row r="788" spans="2:2" ht="16.5" x14ac:dyDescent="0.25">
      <c r="B788" s="16"/>
    </row>
    <row r="789" spans="2:2" ht="16.5" x14ac:dyDescent="0.25">
      <c r="B789" s="16"/>
    </row>
    <row r="790" spans="2:2" ht="16.5" x14ac:dyDescent="0.25">
      <c r="B790" s="16"/>
    </row>
    <row r="791" spans="2:2" ht="16.5" x14ac:dyDescent="0.25">
      <c r="B791" s="16"/>
    </row>
    <row r="792" spans="2:2" ht="16.5" x14ac:dyDescent="0.25">
      <c r="B792" s="16"/>
    </row>
    <row r="793" spans="2:2" ht="16.5" x14ac:dyDescent="0.25">
      <c r="B793" s="16"/>
    </row>
    <row r="794" spans="2:2" ht="16.5" x14ac:dyDescent="0.25">
      <c r="B794" s="16"/>
    </row>
    <row r="795" spans="2:2" ht="16.5" x14ac:dyDescent="0.25">
      <c r="B795" s="16"/>
    </row>
    <row r="796" spans="2:2" ht="16.5" x14ac:dyDescent="0.25">
      <c r="B796" s="16"/>
    </row>
    <row r="797" spans="2:2" ht="16.5" x14ac:dyDescent="0.25">
      <c r="B797" s="16"/>
    </row>
    <row r="798" spans="2:2" ht="16.5" x14ac:dyDescent="0.25">
      <c r="B798" s="16"/>
    </row>
    <row r="799" spans="2:2" ht="16.5" x14ac:dyDescent="0.25">
      <c r="B799" s="16"/>
    </row>
    <row r="800" spans="2:2" ht="16.5" x14ac:dyDescent="0.25">
      <c r="B800" s="16"/>
    </row>
    <row r="801" spans="2:2" ht="16.5" x14ac:dyDescent="0.25">
      <c r="B801" s="16"/>
    </row>
    <row r="802" spans="2:2" ht="16.5" x14ac:dyDescent="0.25">
      <c r="B802" s="16"/>
    </row>
    <row r="803" spans="2:2" ht="16.5" x14ac:dyDescent="0.25">
      <c r="B803" s="16"/>
    </row>
    <row r="804" spans="2:2" ht="16.5" x14ac:dyDescent="0.25">
      <c r="B804" s="16"/>
    </row>
    <row r="805" spans="2:2" ht="16.5" x14ac:dyDescent="0.25">
      <c r="B805" s="16"/>
    </row>
    <row r="806" spans="2:2" ht="16.5" x14ac:dyDescent="0.25">
      <c r="B806" s="16"/>
    </row>
    <row r="807" spans="2:2" ht="16.5" x14ac:dyDescent="0.25">
      <c r="B807" s="16"/>
    </row>
    <row r="808" spans="2:2" ht="16.5" x14ac:dyDescent="0.25">
      <c r="B808" s="16"/>
    </row>
    <row r="809" spans="2:2" ht="16.5" x14ac:dyDescent="0.25">
      <c r="B809" s="16"/>
    </row>
    <row r="810" spans="2:2" ht="16.5" x14ac:dyDescent="0.25">
      <c r="B810" s="16"/>
    </row>
    <row r="811" spans="2:2" ht="16.5" x14ac:dyDescent="0.25">
      <c r="B811" s="16"/>
    </row>
    <row r="812" spans="2:2" ht="16.5" x14ac:dyDescent="0.25">
      <c r="B812" s="16"/>
    </row>
    <row r="813" spans="2:2" ht="16.5" x14ac:dyDescent="0.25">
      <c r="B813" s="16"/>
    </row>
    <row r="814" spans="2:2" ht="16.5" x14ac:dyDescent="0.25">
      <c r="B814" s="16"/>
    </row>
    <row r="815" spans="2:2" ht="16.5" x14ac:dyDescent="0.25">
      <c r="B815" s="16"/>
    </row>
    <row r="816" spans="2:2" ht="16.5" x14ac:dyDescent="0.25">
      <c r="B816" s="16"/>
    </row>
    <row r="817" spans="2:2" ht="16.5" x14ac:dyDescent="0.25">
      <c r="B817" s="16"/>
    </row>
    <row r="818" spans="2:2" ht="16.5" x14ac:dyDescent="0.25">
      <c r="B818" s="16"/>
    </row>
    <row r="819" spans="2:2" ht="16.5" x14ac:dyDescent="0.25">
      <c r="B819" s="16"/>
    </row>
    <row r="820" spans="2:2" ht="16.5" x14ac:dyDescent="0.25">
      <c r="B820" s="16"/>
    </row>
    <row r="821" spans="2:2" ht="16.5" x14ac:dyDescent="0.25">
      <c r="B821" s="16"/>
    </row>
    <row r="822" spans="2:2" ht="16.5" x14ac:dyDescent="0.25">
      <c r="B822" s="16"/>
    </row>
    <row r="823" spans="2:2" ht="16.5" x14ac:dyDescent="0.25">
      <c r="B823" s="16"/>
    </row>
    <row r="824" spans="2:2" ht="16.5" x14ac:dyDescent="0.25">
      <c r="B824" s="16"/>
    </row>
    <row r="825" spans="2:2" ht="16.5" x14ac:dyDescent="0.25">
      <c r="B825" s="16"/>
    </row>
    <row r="826" spans="2:2" ht="16.5" x14ac:dyDescent="0.25">
      <c r="B826" s="16"/>
    </row>
    <row r="827" spans="2:2" ht="16.5" x14ac:dyDescent="0.25">
      <c r="B827" s="16"/>
    </row>
    <row r="828" spans="2:2" ht="16.5" x14ac:dyDescent="0.25">
      <c r="B828" s="16"/>
    </row>
    <row r="829" spans="2:2" ht="16.5" x14ac:dyDescent="0.25">
      <c r="B829" s="16"/>
    </row>
    <row r="830" spans="2:2" ht="16.5" x14ac:dyDescent="0.25">
      <c r="B830" s="16"/>
    </row>
    <row r="831" spans="2:2" ht="16.5" x14ac:dyDescent="0.25">
      <c r="B831" s="16"/>
    </row>
    <row r="832" spans="2:2" ht="16.5" x14ac:dyDescent="0.25">
      <c r="B832" s="16"/>
    </row>
    <row r="833" spans="2:2" ht="16.5" x14ac:dyDescent="0.25">
      <c r="B833" s="16"/>
    </row>
    <row r="834" spans="2:2" ht="16.5" x14ac:dyDescent="0.25">
      <c r="B834" s="16"/>
    </row>
    <row r="835" spans="2:2" ht="16.5" x14ac:dyDescent="0.25">
      <c r="B835" s="16"/>
    </row>
    <row r="836" spans="2:2" ht="16.5" x14ac:dyDescent="0.25">
      <c r="B836" s="16"/>
    </row>
    <row r="837" spans="2:2" ht="16.5" x14ac:dyDescent="0.25">
      <c r="B837" s="16"/>
    </row>
    <row r="838" spans="2:2" ht="16.5" x14ac:dyDescent="0.25">
      <c r="B838" s="16"/>
    </row>
    <row r="839" spans="2:2" ht="16.5" x14ac:dyDescent="0.25">
      <c r="B839" s="16"/>
    </row>
    <row r="840" spans="2:2" ht="16.5" x14ac:dyDescent="0.25">
      <c r="B840" s="16"/>
    </row>
    <row r="841" spans="2:2" ht="16.5" x14ac:dyDescent="0.25">
      <c r="B841" s="16"/>
    </row>
    <row r="842" spans="2:2" ht="16.5" x14ac:dyDescent="0.25">
      <c r="B842" s="16"/>
    </row>
    <row r="843" spans="2:2" ht="16.5" x14ac:dyDescent="0.25">
      <c r="B843" s="16"/>
    </row>
    <row r="844" spans="2:2" ht="16.5" x14ac:dyDescent="0.25">
      <c r="B844" s="16"/>
    </row>
    <row r="845" spans="2:2" ht="16.5" x14ac:dyDescent="0.25">
      <c r="B845" s="16"/>
    </row>
    <row r="846" spans="2:2" ht="16.5" x14ac:dyDescent="0.25">
      <c r="B846" s="16"/>
    </row>
    <row r="847" spans="2:2" ht="16.5" x14ac:dyDescent="0.25">
      <c r="B847" s="16"/>
    </row>
    <row r="848" spans="2:2" ht="16.5" x14ac:dyDescent="0.25">
      <c r="B848" s="16"/>
    </row>
    <row r="849" spans="2:2" ht="16.5" x14ac:dyDescent="0.25">
      <c r="B849" s="16"/>
    </row>
    <row r="850" spans="2:2" ht="16.5" x14ac:dyDescent="0.25">
      <c r="B850" s="16"/>
    </row>
    <row r="851" spans="2:2" ht="16.5" x14ac:dyDescent="0.25">
      <c r="B851" s="16"/>
    </row>
    <row r="852" spans="2:2" ht="16.5" x14ac:dyDescent="0.25">
      <c r="B852" s="16"/>
    </row>
    <row r="853" spans="2:2" ht="16.5" x14ac:dyDescent="0.25">
      <c r="B853" s="16"/>
    </row>
    <row r="854" spans="2:2" ht="16.5" x14ac:dyDescent="0.25">
      <c r="B854" s="16"/>
    </row>
    <row r="855" spans="2:2" ht="16.5" x14ac:dyDescent="0.25">
      <c r="B855" s="16"/>
    </row>
    <row r="856" spans="2:2" ht="16.5" x14ac:dyDescent="0.25">
      <c r="B856" s="16"/>
    </row>
    <row r="857" spans="2:2" ht="16.5" x14ac:dyDescent="0.25">
      <c r="B857" s="16"/>
    </row>
    <row r="858" spans="2:2" ht="16.5" x14ac:dyDescent="0.25">
      <c r="B858" s="16"/>
    </row>
    <row r="859" spans="2:2" ht="16.5" x14ac:dyDescent="0.25">
      <c r="B859" s="16"/>
    </row>
    <row r="860" spans="2:2" ht="16.5" x14ac:dyDescent="0.25">
      <c r="B860" s="16"/>
    </row>
    <row r="861" spans="2:2" ht="16.5" x14ac:dyDescent="0.25">
      <c r="B861" s="16"/>
    </row>
    <row r="862" spans="2:2" ht="16.5" x14ac:dyDescent="0.25">
      <c r="B862" s="16"/>
    </row>
    <row r="863" spans="2:2" ht="16.5" x14ac:dyDescent="0.25">
      <c r="B863" s="16"/>
    </row>
    <row r="864" spans="2:2" ht="16.5" x14ac:dyDescent="0.25">
      <c r="B864" s="16"/>
    </row>
    <row r="865" spans="2:2" ht="16.5" x14ac:dyDescent="0.25">
      <c r="B865" s="16"/>
    </row>
    <row r="866" spans="2:2" ht="16.5" x14ac:dyDescent="0.25">
      <c r="B866" s="16"/>
    </row>
    <row r="867" spans="2:2" ht="16.5" x14ac:dyDescent="0.25">
      <c r="B867" s="16"/>
    </row>
    <row r="868" spans="2:2" ht="16.5" x14ac:dyDescent="0.25">
      <c r="B868" s="16"/>
    </row>
    <row r="869" spans="2:2" ht="16.5" x14ac:dyDescent="0.25">
      <c r="B869" s="16"/>
    </row>
    <row r="870" spans="2:2" ht="16.5" x14ac:dyDescent="0.25">
      <c r="B870" s="16"/>
    </row>
    <row r="871" spans="2:2" ht="16.5" x14ac:dyDescent="0.25">
      <c r="B871" s="16"/>
    </row>
    <row r="872" spans="2:2" ht="16.5" x14ac:dyDescent="0.25">
      <c r="B872" s="16"/>
    </row>
    <row r="873" spans="2:2" ht="16.5" x14ac:dyDescent="0.25">
      <c r="B873" s="16"/>
    </row>
    <row r="874" spans="2:2" ht="16.5" x14ac:dyDescent="0.25">
      <c r="B874" s="16"/>
    </row>
    <row r="875" spans="2:2" ht="16.5" x14ac:dyDescent="0.25">
      <c r="B875" s="16"/>
    </row>
    <row r="876" spans="2:2" ht="16.5" x14ac:dyDescent="0.25">
      <c r="B876" s="16"/>
    </row>
    <row r="877" spans="2:2" ht="16.5" x14ac:dyDescent="0.25">
      <c r="B877" s="16"/>
    </row>
    <row r="878" spans="2:2" ht="16.5" x14ac:dyDescent="0.25">
      <c r="B878" s="16"/>
    </row>
    <row r="879" spans="2:2" ht="16.5" x14ac:dyDescent="0.25">
      <c r="B879" s="16"/>
    </row>
    <row r="880" spans="2:2" ht="16.5" x14ac:dyDescent="0.25">
      <c r="B880" s="16"/>
    </row>
    <row r="881" spans="2:2" ht="16.5" x14ac:dyDescent="0.25">
      <c r="B881" s="16"/>
    </row>
    <row r="882" spans="2:2" ht="16.5" x14ac:dyDescent="0.25">
      <c r="B882" s="16"/>
    </row>
    <row r="883" spans="2:2" ht="16.5" x14ac:dyDescent="0.25">
      <c r="B883" s="16"/>
    </row>
    <row r="884" spans="2:2" ht="16.5" x14ac:dyDescent="0.25">
      <c r="B884" s="16"/>
    </row>
    <row r="885" spans="2:2" ht="16.5" x14ac:dyDescent="0.25">
      <c r="B885" s="16"/>
    </row>
    <row r="886" spans="2:2" ht="16.5" x14ac:dyDescent="0.25">
      <c r="B886" s="16"/>
    </row>
    <row r="887" spans="2:2" ht="16.5" x14ac:dyDescent="0.25">
      <c r="B887" s="16"/>
    </row>
    <row r="888" spans="2:2" ht="16.5" x14ac:dyDescent="0.25">
      <c r="B888" s="16"/>
    </row>
    <row r="889" spans="2:2" ht="16.5" x14ac:dyDescent="0.25">
      <c r="B889" s="16"/>
    </row>
    <row r="890" spans="2:2" ht="16.5" x14ac:dyDescent="0.25">
      <c r="B890" s="16"/>
    </row>
    <row r="891" spans="2:2" ht="16.5" x14ac:dyDescent="0.25">
      <c r="B891" s="16"/>
    </row>
    <row r="892" spans="2:2" ht="16.5" x14ac:dyDescent="0.25">
      <c r="B892" s="16"/>
    </row>
    <row r="893" spans="2:2" ht="16.5" x14ac:dyDescent="0.25">
      <c r="B893" s="16"/>
    </row>
    <row r="894" spans="2:2" ht="16.5" x14ac:dyDescent="0.25">
      <c r="B894" s="16"/>
    </row>
    <row r="895" spans="2:2" ht="16.5" x14ac:dyDescent="0.25">
      <c r="B895" s="16"/>
    </row>
    <row r="896" spans="2:2" ht="16.5" x14ac:dyDescent="0.25">
      <c r="B896" s="16"/>
    </row>
    <row r="897" spans="2:2" ht="16.5" x14ac:dyDescent="0.25">
      <c r="B897" s="16"/>
    </row>
    <row r="898" spans="2:2" ht="16.5" x14ac:dyDescent="0.25">
      <c r="B898" s="16"/>
    </row>
    <row r="899" spans="2:2" ht="16.5" x14ac:dyDescent="0.25">
      <c r="B899" s="16"/>
    </row>
    <row r="900" spans="2:2" ht="16.5" x14ac:dyDescent="0.25">
      <c r="B900" s="16"/>
    </row>
    <row r="901" spans="2:2" ht="16.5" x14ac:dyDescent="0.25">
      <c r="B901" s="16"/>
    </row>
    <row r="902" spans="2:2" ht="16.5" x14ac:dyDescent="0.25">
      <c r="B902" s="16"/>
    </row>
    <row r="903" spans="2:2" ht="16.5" x14ac:dyDescent="0.25">
      <c r="B903" s="16"/>
    </row>
    <row r="904" spans="2:2" ht="16.5" x14ac:dyDescent="0.25">
      <c r="B904" s="16"/>
    </row>
    <row r="905" spans="2:2" ht="16.5" x14ac:dyDescent="0.25">
      <c r="B905" s="16"/>
    </row>
    <row r="906" spans="2:2" ht="16.5" x14ac:dyDescent="0.25">
      <c r="B906" s="16"/>
    </row>
    <row r="907" spans="2:2" ht="16.5" x14ac:dyDescent="0.25">
      <c r="B907" s="16"/>
    </row>
    <row r="908" spans="2:2" ht="16.5" x14ac:dyDescent="0.25">
      <c r="B908" s="16"/>
    </row>
    <row r="909" spans="2:2" ht="16.5" x14ac:dyDescent="0.25">
      <c r="B909" s="16"/>
    </row>
    <row r="910" spans="2:2" ht="16.5" x14ac:dyDescent="0.25">
      <c r="B910" s="16"/>
    </row>
    <row r="911" spans="2:2" ht="16.5" x14ac:dyDescent="0.25">
      <c r="B911" s="16"/>
    </row>
    <row r="912" spans="2:2" ht="16.5" x14ac:dyDescent="0.25">
      <c r="B912" s="16"/>
    </row>
    <row r="913" spans="2:2" ht="16.5" x14ac:dyDescent="0.25">
      <c r="B913" s="16"/>
    </row>
    <row r="914" spans="2:2" ht="16.5" x14ac:dyDescent="0.25">
      <c r="B914" s="16"/>
    </row>
    <row r="915" spans="2:2" ht="16.5" x14ac:dyDescent="0.25">
      <c r="B915" s="16"/>
    </row>
    <row r="916" spans="2:2" ht="16.5" x14ac:dyDescent="0.25">
      <c r="B916" s="16"/>
    </row>
    <row r="917" spans="2:2" ht="16.5" x14ac:dyDescent="0.25">
      <c r="B917" s="16"/>
    </row>
    <row r="918" spans="2:2" ht="16.5" x14ac:dyDescent="0.25">
      <c r="B918" s="16"/>
    </row>
    <row r="919" spans="2:2" ht="16.5" x14ac:dyDescent="0.25">
      <c r="B919" s="16"/>
    </row>
    <row r="920" spans="2:2" ht="16.5" x14ac:dyDescent="0.25">
      <c r="B920" s="16"/>
    </row>
    <row r="921" spans="2:2" ht="16.5" x14ac:dyDescent="0.25">
      <c r="B921" s="16"/>
    </row>
    <row r="922" spans="2:2" ht="16.5" x14ac:dyDescent="0.25">
      <c r="B922" s="16"/>
    </row>
    <row r="923" spans="2:2" ht="16.5" x14ac:dyDescent="0.25">
      <c r="B923" s="16"/>
    </row>
    <row r="924" spans="2:2" ht="16.5" x14ac:dyDescent="0.25">
      <c r="B924" s="16"/>
    </row>
    <row r="925" spans="2:2" ht="16.5" x14ac:dyDescent="0.25">
      <c r="B925" s="16"/>
    </row>
    <row r="926" spans="2:2" ht="16.5" x14ac:dyDescent="0.25">
      <c r="B926" s="16"/>
    </row>
    <row r="927" spans="2:2" ht="16.5" x14ac:dyDescent="0.25">
      <c r="B927" s="16"/>
    </row>
    <row r="928" spans="2:2" ht="16.5" x14ac:dyDescent="0.25">
      <c r="B928" s="16"/>
    </row>
    <row r="929" spans="2:2" ht="16.5" x14ac:dyDescent="0.25">
      <c r="B929" s="16"/>
    </row>
    <row r="930" spans="2:2" ht="16.5" x14ac:dyDescent="0.25">
      <c r="B930" s="16"/>
    </row>
    <row r="931" spans="2:2" ht="16.5" x14ac:dyDescent="0.25">
      <c r="B931" s="16"/>
    </row>
    <row r="932" spans="2:2" ht="16.5" x14ac:dyDescent="0.25">
      <c r="B932" s="16"/>
    </row>
    <row r="933" spans="2:2" ht="16.5" x14ac:dyDescent="0.25">
      <c r="B933" s="16"/>
    </row>
    <row r="934" spans="2:2" ht="16.5" x14ac:dyDescent="0.25">
      <c r="B934" s="16"/>
    </row>
    <row r="935" spans="2:2" ht="16.5" x14ac:dyDescent="0.25">
      <c r="B935" s="16"/>
    </row>
    <row r="936" spans="2:2" ht="16.5" x14ac:dyDescent="0.25">
      <c r="B936" s="16"/>
    </row>
    <row r="937" spans="2:2" ht="16.5" x14ac:dyDescent="0.25">
      <c r="B937" s="16"/>
    </row>
    <row r="938" spans="2:2" ht="16.5" x14ac:dyDescent="0.25">
      <c r="B938" s="16"/>
    </row>
    <row r="939" spans="2:2" ht="16.5" x14ac:dyDescent="0.25">
      <c r="B939" s="16"/>
    </row>
    <row r="940" spans="2:2" ht="16.5" x14ac:dyDescent="0.25">
      <c r="B940" s="16"/>
    </row>
    <row r="941" spans="2:2" ht="16.5" x14ac:dyDescent="0.25">
      <c r="B941" s="16"/>
    </row>
    <row r="942" spans="2:2" ht="16.5" x14ac:dyDescent="0.25">
      <c r="B942" s="16"/>
    </row>
    <row r="943" spans="2:2" ht="16.5" x14ac:dyDescent="0.25">
      <c r="B943" s="16"/>
    </row>
    <row r="944" spans="2:2" ht="16.5" x14ac:dyDescent="0.25">
      <c r="B944" s="16"/>
    </row>
    <row r="945" spans="2:2" ht="16.5" x14ac:dyDescent="0.25">
      <c r="B945" s="16"/>
    </row>
    <row r="946" spans="2:2" ht="16.5" x14ac:dyDescent="0.25">
      <c r="B946" s="16"/>
    </row>
    <row r="947" spans="2:2" ht="16.5" x14ac:dyDescent="0.25">
      <c r="B947" s="16"/>
    </row>
    <row r="948" spans="2:2" ht="16.5" x14ac:dyDescent="0.25">
      <c r="B948" s="16"/>
    </row>
    <row r="949" spans="2:2" ht="16.5" x14ac:dyDescent="0.25">
      <c r="B949" s="16"/>
    </row>
    <row r="950" spans="2:2" ht="16.5" x14ac:dyDescent="0.25">
      <c r="B950" s="16"/>
    </row>
    <row r="951" spans="2:2" ht="16.5" x14ac:dyDescent="0.25">
      <c r="B951" s="16"/>
    </row>
    <row r="952" spans="2:2" ht="16.5" x14ac:dyDescent="0.25">
      <c r="B952" s="16"/>
    </row>
    <row r="953" spans="2:2" ht="16.5" x14ac:dyDescent="0.25">
      <c r="B953" s="16"/>
    </row>
    <row r="954" spans="2:2" ht="16.5" x14ac:dyDescent="0.25">
      <c r="B954" s="16"/>
    </row>
    <row r="955" spans="2:2" ht="16.5" x14ac:dyDescent="0.25">
      <c r="B955" s="16"/>
    </row>
    <row r="956" spans="2:2" ht="16.5" x14ac:dyDescent="0.25">
      <c r="B956" s="16"/>
    </row>
    <row r="957" spans="2:2" ht="16.5" x14ac:dyDescent="0.25">
      <c r="B957" s="16"/>
    </row>
    <row r="958" spans="2:2" ht="16.5" x14ac:dyDescent="0.25">
      <c r="B958" s="16"/>
    </row>
    <row r="959" spans="2:2" ht="16.5" x14ac:dyDescent="0.25">
      <c r="B959" s="16"/>
    </row>
    <row r="960" spans="2:2" ht="16.5" x14ac:dyDescent="0.25">
      <c r="B960" s="16"/>
    </row>
    <row r="961" spans="2:2" ht="16.5" x14ac:dyDescent="0.25">
      <c r="B961" s="16"/>
    </row>
    <row r="962" spans="2:2" ht="16.5" x14ac:dyDescent="0.25">
      <c r="B962" s="16"/>
    </row>
    <row r="963" spans="2:2" ht="16.5" x14ac:dyDescent="0.25">
      <c r="B963" s="16"/>
    </row>
    <row r="964" spans="2:2" ht="16.5" x14ac:dyDescent="0.25">
      <c r="B964" s="16"/>
    </row>
    <row r="965" spans="2:2" ht="16.5" x14ac:dyDescent="0.25">
      <c r="B965" s="16"/>
    </row>
    <row r="966" spans="2:2" ht="16.5" x14ac:dyDescent="0.25">
      <c r="B966" s="16"/>
    </row>
    <row r="967" spans="2:2" ht="16.5" x14ac:dyDescent="0.25">
      <c r="B967" s="16"/>
    </row>
    <row r="968" spans="2:2" ht="16.5" x14ac:dyDescent="0.25">
      <c r="B968" s="16"/>
    </row>
    <row r="969" spans="2:2" ht="16.5" x14ac:dyDescent="0.25">
      <c r="B969" s="16"/>
    </row>
    <row r="970" spans="2:2" ht="16.5" x14ac:dyDescent="0.25">
      <c r="B970" s="16"/>
    </row>
    <row r="971" spans="2:2" ht="16.5" x14ac:dyDescent="0.25">
      <c r="B971" s="16"/>
    </row>
    <row r="972" spans="2:2" ht="16.5" x14ac:dyDescent="0.25">
      <c r="B972" s="16"/>
    </row>
    <row r="973" spans="2:2" ht="16.5" x14ac:dyDescent="0.25">
      <c r="B973" s="16"/>
    </row>
    <row r="974" spans="2:2" ht="16.5" x14ac:dyDescent="0.25">
      <c r="B974" s="16"/>
    </row>
    <row r="975" spans="2:2" ht="16.5" x14ac:dyDescent="0.25">
      <c r="B975" s="16"/>
    </row>
    <row r="976" spans="2:2" ht="16.5" x14ac:dyDescent="0.25">
      <c r="B976" s="16"/>
    </row>
    <row r="977" spans="2:2" ht="16.5" x14ac:dyDescent="0.25">
      <c r="B977" s="16"/>
    </row>
    <row r="978" spans="2:2" ht="16.5" x14ac:dyDescent="0.25">
      <c r="B978" s="16"/>
    </row>
    <row r="979" spans="2:2" ht="16.5" x14ac:dyDescent="0.25">
      <c r="B979" s="16"/>
    </row>
    <row r="980" spans="2:2" ht="16.5" x14ac:dyDescent="0.25">
      <c r="B980" s="16"/>
    </row>
    <row r="981" spans="2:2" ht="16.5" x14ac:dyDescent="0.25">
      <c r="B981" s="16"/>
    </row>
    <row r="982" spans="2:2" ht="16.5" x14ac:dyDescent="0.25">
      <c r="B982" s="16"/>
    </row>
    <row r="983" spans="2:2" ht="16.5" x14ac:dyDescent="0.25">
      <c r="B983" s="16"/>
    </row>
    <row r="984" spans="2:2" ht="16.5" x14ac:dyDescent="0.25">
      <c r="B984" s="16"/>
    </row>
    <row r="985" spans="2:2" ht="16.5" x14ac:dyDescent="0.25">
      <c r="B985" s="16"/>
    </row>
    <row r="986" spans="2:2" ht="16.5" x14ac:dyDescent="0.25">
      <c r="B986" s="16"/>
    </row>
    <row r="987" spans="2:2" ht="16.5" x14ac:dyDescent="0.25">
      <c r="B987" s="16"/>
    </row>
    <row r="988" spans="2:2" ht="16.5" x14ac:dyDescent="0.25">
      <c r="B988" s="16"/>
    </row>
    <row r="989" spans="2:2" ht="16.5" x14ac:dyDescent="0.25">
      <c r="B989" s="16"/>
    </row>
    <row r="990" spans="2:2" ht="16.5" x14ac:dyDescent="0.25">
      <c r="B990" s="16"/>
    </row>
    <row r="991" spans="2:2" ht="16.5" x14ac:dyDescent="0.25">
      <c r="B991" s="16"/>
    </row>
    <row r="992" spans="2:2" ht="16.5" x14ac:dyDescent="0.25">
      <c r="B992" s="16"/>
    </row>
    <row r="993" spans="2:2" ht="16.5" x14ac:dyDescent="0.25">
      <c r="B993" s="16"/>
    </row>
    <row r="994" spans="2:2" ht="16.5" x14ac:dyDescent="0.25">
      <c r="B994" s="16"/>
    </row>
    <row r="995" spans="2:2" ht="16.5" x14ac:dyDescent="0.25">
      <c r="B995" s="16"/>
    </row>
    <row r="996" spans="2:2" ht="16.5" x14ac:dyDescent="0.25">
      <c r="B996" s="16"/>
    </row>
    <row r="997" spans="2:2" ht="16.5" x14ac:dyDescent="0.25">
      <c r="B997" s="16"/>
    </row>
    <row r="998" spans="2:2" ht="16.5" x14ac:dyDescent="0.25">
      <c r="B998" s="16"/>
    </row>
    <row r="999" spans="2:2" ht="16.5" x14ac:dyDescent="0.25">
      <c r="B999" s="16"/>
    </row>
    <row r="1000" spans="2:2" ht="16.5" x14ac:dyDescent="0.25">
      <c r="B1000" s="16"/>
    </row>
    <row r="1001" spans="2:2" ht="16.5" x14ac:dyDescent="0.25">
      <c r="B1001" s="16"/>
    </row>
    <row r="1002" spans="2:2" ht="16.5" x14ac:dyDescent="0.25">
      <c r="B1002" s="16"/>
    </row>
    <row r="1003" spans="2:2" ht="16.5" x14ac:dyDescent="0.25">
      <c r="B1003" s="16"/>
    </row>
    <row r="1004" spans="2:2" ht="16.5" x14ac:dyDescent="0.25">
      <c r="B1004" s="16"/>
    </row>
    <row r="1005" spans="2:2" ht="16.5" x14ac:dyDescent="0.25">
      <c r="B1005" s="16"/>
    </row>
    <row r="1006" spans="2:2" ht="15.75" customHeight="1" x14ac:dyDescent="0.25">
      <c r="B1006" s="16"/>
    </row>
    <row r="1007" spans="2:2" ht="15.75" customHeight="1" x14ac:dyDescent="0.25">
      <c r="B1007" s="16"/>
    </row>
    <row r="1008" spans="2:2" ht="15.75" customHeight="1" x14ac:dyDescent="0.25">
      <c r="B1008" s="16"/>
    </row>
    <row r="1009" spans="2:2" ht="15.75" customHeight="1" x14ac:dyDescent="0.25">
      <c r="B1009" s="16"/>
    </row>
    <row r="1010" spans="2:2" ht="15.75" customHeight="1" x14ac:dyDescent="0.25">
      <c r="B1010" s="16"/>
    </row>
    <row r="1011" spans="2:2" ht="15.75" customHeight="1" x14ac:dyDescent="0.25">
      <c r="B1011" s="16"/>
    </row>
    <row r="1012" spans="2:2" ht="15.75" customHeight="1" x14ac:dyDescent="0.25">
      <c r="B1012" s="16"/>
    </row>
  </sheetData>
  <sheetProtection algorithmName="SHA-512" hashValue="ZeXvcyt8ExwoOaQpMBwN5dBVVLyQlYrkJSd/ZR7TCtqoH4FtozV3fcRLsHLh3aNgF0UQng48CcLFRgRo5TezQg==" saltValue="vvRjXXmN7Di7OaYJK0qZzA==" spinCount="100000" sheet="1" objects="1" scenarios="1"/>
  <mergeCells count="4">
    <mergeCell ref="B1:C1"/>
    <mergeCell ref="B14:C14"/>
    <mergeCell ref="B30:C31"/>
    <mergeCell ref="B2:C2"/>
  </mergeCells>
  <dataValidations count="3">
    <dataValidation type="date" allowBlank="1" showInputMessage="1" showErrorMessage="1" sqref="C4" xr:uid="{A1D11AD2-3CEE-4DEC-9958-0B25B2C141F4}">
      <formula1>44500</formula1>
      <formula2>44926</formula2>
    </dataValidation>
    <dataValidation errorStyle="warning" allowBlank="1" showInputMessage="1" showErrorMessage="1" errorTitle="Required information not filled" error="Please double check if you have entered the required information." sqref="C6" xr:uid="{60F288A8-C0E0-42BF-A784-4740360B4D27}"/>
    <dataValidation type="list" allowBlank="1" showInputMessage="1" showErrorMessage="1" sqref="C28" xr:uid="{A9816768-9F4E-4B55-ABFD-49088B6E7073}">
      <formula1>$L$5:$L$7</formula1>
    </dataValidation>
  </dataValidations>
  <hyperlinks>
    <hyperlink ref="B30:C31" location="'2. School Generated Funds'!A1" display="Please click here to proceed to 2. School Generated Funds" xr:uid="{618048A6-7215-4D22-B67A-1E45CA83FBE1}"/>
  </hyperlinks>
  <pageMargins left="0.70866141732283472" right="0.70866141732283472" top="0.74803149606299213" bottom="0.74803149606299213" header="0.31496062992125984" footer="0.31496062992125984"/>
  <pageSetup scale="97" orientation="landscape"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showInputMessage="1" showErrorMessage="1" error="Please select from the drop-down menu" prompt="Please select your bank institution" xr:uid="{1D7F548D-C831-4884-B498-446228620711}">
          <x14:formula1>
            <xm:f>'   '!$E$86:$E$93</xm:f>
          </x14:formula1>
          <xm:sqref>C26</xm:sqref>
        </x14:dataValidation>
        <x14:dataValidation type="list" showInputMessage="1" showErrorMessage="1" error="Please select from the drop-down menu" xr:uid="{20E715F1-C364-4786-9774-9C73D15080C0}">
          <x14:formula1>
            <xm:f>'   '!$E$95:$E$97</xm:f>
          </x14:formula1>
          <xm:sqref>C16:C19</xm:sqref>
        </x14:dataValidation>
        <x14:dataValidation type="list" showInputMessage="1" showErrorMessage="1" error="Please select from the drop-down menu" prompt="Please select your position" xr:uid="{F0A95097-2FF5-461E-A5A4-D48552F3A8AA}">
          <x14:formula1>
            <xm:f>'   '!$E$1:$E$7</xm:f>
          </x14:formula1>
          <xm:sqref>C8</xm:sqref>
        </x14:dataValidation>
        <x14:dataValidation type="list" showInputMessage="1" error="Please select from the drop-down menu" prompt="Please select your school" xr:uid="{1D7DB034-448C-4232-8CBA-0593A15072C4}">
          <x14:formula1>
            <xm:f>'   '!$C$2:$C$585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X113"/>
  <sheetViews>
    <sheetView showGridLines="0" tabSelected="1" topLeftCell="A10" zoomScale="90" zoomScaleNormal="90" workbookViewId="0">
      <selection activeCell="E13" sqref="E13:E15"/>
    </sheetView>
  </sheetViews>
  <sheetFormatPr defaultColWidth="14.42578125" defaultRowHeight="15.75" customHeight="1" x14ac:dyDescent="0.2"/>
  <cols>
    <col min="1" max="1" width="7" style="11" customWidth="1"/>
    <col min="2" max="2" width="53.7109375" style="11" customWidth="1"/>
    <col min="3" max="3" width="55" style="11" customWidth="1"/>
    <col min="4" max="4" width="27.140625" style="11" customWidth="1"/>
    <col min="5" max="5" width="20.140625" style="11" customWidth="1"/>
    <col min="6" max="6" width="32.7109375" style="11" customWidth="1"/>
    <col min="7" max="7" width="26.140625" style="11" customWidth="1"/>
    <col min="8" max="8" width="14.42578125" style="262"/>
    <col min="9" max="9" width="14.42578125" style="262" customWidth="1"/>
    <col min="10" max="16384" width="14.42578125" style="262"/>
  </cols>
  <sheetData>
    <row r="1" spans="1:24" ht="18.75" customHeight="1" x14ac:dyDescent="0.35">
      <c r="A1" s="2"/>
      <c r="B1" s="14">
        <f>'1. School Contact Information'!C5</f>
        <v>0</v>
      </c>
      <c r="C1" s="3"/>
      <c r="D1" s="9"/>
      <c r="E1" s="4"/>
      <c r="F1" s="13" t="e">
        <f>'1. School Contact Information'!C13</f>
        <v>#N/A</v>
      </c>
      <c r="G1" s="18"/>
    </row>
    <row r="2" spans="1:24" ht="42.75" customHeight="1" x14ac:dyDescent="0.35">
      <c r="A2" s="17"/>
      <c r="B2" s="331" t="s">
        <v>1087</v>
      </c>
      <c r="C2" s="332"/>
      <c r="D2" s="332"/>
      <c r="E2" s="332"/>
      <c r="F2" s="332"/>
      <c r="G2" s="332"/>
      <c r="H2" s="263"/>
      <c r="I2" s="263"/>
      <c r="J2" s="263"/>
      <c r="K2" s="263"/>
      <c r="L2" s="263"/>
      <c r="M2" s="263"/>
      <c r="N2" s="263"/>
      <c r="O2" s="263"/>
      <c r="P2" s="263"/>
      <c r="Q2" s="263"/>
      <c r="R2" s="263"/>
      <c r="S2" s="263"/>
      <c r="T2" s="263"/>
      <c r="U2" s="263"/>
      <c r="V2" s="263"/>
      <c r="W2" s="263"/>
      <c r="X2" s="263"/>
    </row>
    <row r="3" spans="1:24" ht="33" customHeight="1" x14ac:dyDescent="0.35">
      <c r="A3" s="17"/>
      <c r="B3" s="219" t="s">
        <v>0</v>
      </c>
      <c r="C3" s="18"/>
      <c r="D3" s="18"/>
      <c r="E3" s="18"/>
      <c r="F3" s="18"/>
      <c r="G3" s="18"/>
      <c r="H3" s="263"/>
      <c r="I3" s="263"/>
      <c r="J3" s="263"/>
      <c r="K3" s="263"/>
      <c r="L3" s="263"/>
      <c r="M3" s="263"/>
      <c r="N3" s="263"/>
      <c r="O3" s="263"/>
      <c r="P3" s="263"/>
      <c r="Q3" s="263"/>
      <c r="R3" s="263"/>
      <c r="S3" s="263"/>
      <c r="T3" s="263"/>
      <c r="U3" s="263"/>
      <c r="V3" s="263"/>
      <c r="W3" s="263"/>
      <c r="X3" s="263"/>
    </row>
    <row r="4" spans="1:24" ht="21" x14ac:dyDescent="0.3">
      <c r="A4" s="19"/>
      <c r="B4" s="340" t="s">
        <v>1065</v>
      </c>
      <c r="C4" s="341"/>
      <c r="D4" s="341"/>
      <c r="E4" s="341"/>
      <c r="F4" s="341"/>
      <c r="G4" s="341"/>
    </row>
    <row r="5" spans="1:24" ht="21" x14ac:dyDescent="0.3">
      <c r="A5" s="19"/>
      <c r="B5" s="340" t="s">
        <v>1058</v>
      </c>
      <c r="C5" s="341"/>
      <c r="D5" s="341"/>
      <c r="E5" s="341"/>
      <c r="F5" s="341"/>
      <c r="G5" s="341"/>
    </row>
    <row r="6" spans="1:24" ht="21" x14ac:dyDescent="0.3">
      <c r="A6" s="19"/>
      <c r="B6" s="340" t="s">
        <v>1088</v>
      </c>
      <c r="C6" s="341"/>
      <c r="D6" s="341"/>
      <c r="E6" s="341"/>
      <c r="F6" s="341"/>
      <c r="G6" s="341"/>
    </row>
    <row r="7" spans="1:24" ht="21" x14ac:dyDescent="0.3">
      <c r="A7" s="19"/>
      <c r="B7" s="93"/>
      <c r="C7" s="94"/>
      <c r="D7" s="93"/>
      <c r="E7" s="93"/>
      <c r="F7" s="93"/>
      <c r="G7" s="93"/>
    </row>
    <row r="8" spans="1:24" ht="21" x14ac:dyDescent="0.3">
      <c r="A8" s="5"/>
      <c r="B8" s="93"/>
      <c r="C8" s="93"/>
      <c r="D8" s="93"/>
      <c r="E8" s="93"/>
      <c r="F8" s="93"/>
      <c r="G8" s="93"/>
    </row>
    <row r="9" spans="1:24" ht="15.75" customHeight="1" x14ac:dyDescent="0.3">
      <c r="A9" s="5"/>
      <c r="B9" s="337" t="s">
        <v>27</v>
      </c>
      <c r="C9" s="338"/>
      <c r="D9" s="338"/>
      <c r="E9" s="338"/>
      <c r="F9" s="338"/>
      <c r="G9" s="339"/>
    </row>
    <row r="10" spans="1:24" ht="17.25" x14ac:dyDescent="0.25">
      <c r="A10" s="19"/>
      <c r="B10" s="19"/>
      <c r="C10" s="19"/>
      <c r="D10" s="19"/>
      <c r="E10" s="19"/>
      <c r="F10" s="19"/>
      <c r="G10" s="19"/>
    </row>
    <row r="11" spans="1:24" ht="36.75" customHeight="1" x14ac:dyDescent="0.3">
      <c r="A11" s="6"/>
      <c r="B11" s="351" t="s">
        <v>1289</v>
      </c>
      <c r="C11" s="351"/>
      <c r="D11" s="95"/>
      <c r="E11" s="104"/>
      <c r="F11" s="96"/>
      <c r="G11" s="18"/>
    </row>
    <row r="12" spans="1:24" ht="15" customHeight="1" x14ac:dyDescent="0.3">
      <c r="A12" s="6"/>
      <c r="B12" s="97"/>
      <c r="C12" s="98"/>
      <c r="D12" s="99"/>
      <c r="E12" s="93"/>
      <c r="F12" s="96"/>
      <c r="G12" s="18"/>
    </row>
    <row r="13" spans="1:24" ht="16.5" customHeight="1" x14ac:dyDescent="0.3">
      <c r="A13" s="6"/>
      <c r="B13" s="100" t="s">
        <v>1291</v>
      </c>
      <c r="C13" s="96"/>
      <c r="D13" s="101"/>
      <c r="E13" s="295" t="str">
        <f>IF(OR('1. School Contact Information'!C28="school",'1. School Contact Information'!C28="combined"),VLOOKUP('1. School Contact Information'!C5,'1. School Contact Information'!D5:I588,5,FALSE),"-")</f>
        <v>-</v>
      </c>
      <c r="F13" s="96"/>
      <c r="G13" s="18"/>
    </row>
    <row r="14" spans="1:24" ht="16.5" customHeight="1" x14ac:dyDescent="0.3">
      <c r="A14" s="6"/>
      <c r="B14" s="102" t="s">
        <v>1290</v>
      </c>
      <c r="C14" s="96"/>
      <c r="D14" s="101"/>
      <c r="E14" s="295" t="str">
        <f>IF(OR('1. School Contact Information'!C28="school council",'1. School Contact Information'!C28="combined"),VLOOKUP('1. School Contact Information'!C5,'1. School Contact Information'!D5:J588,7,FALSE),"-")</f>
        <v>-</v>
      </c>
      <c r="F14" s="96"/>
      <c r="G14" s="49"/>
    </row>
    <row r="15" spans="1:24" ht="16.5" customHeight="1" x14ac:dyDescent="0.3">
      <c r="A15" s="6"/>
      <c r="B15" s="102"/>
      <c r="C15" s="96"/>
      <c r="D15" s="101"/>
      <c r="E15" s="295">
        <f>SUM(E13:E14)</f>
        <v>0</v>
      </c>
      <c r="F15" s="96"/>
      <c r="G15" s="49"/>
    </row>
    <row r="16" spans="1:24" ht="16.5" customHeight="1" x14ac:dyDescent="0.3">
      <c r="A16" s="6"/>
      <c r="B16" s="238" t="s">
        <v>1292</v>
      </c>
      <c r="C16" s="96"/>
      <c r="D16" s="101"/>
      <c r="E16" s="103"/>
      <c r="F16" s="96"/>
      <c r="G16" s="32"/>
    </row>
    <row r="17" spans="1:9" ht="15.75" customHeight="1" x14ac:dyDescent="0.3">
      <c r="A17" s="6"/>
      <c r="B17" s="7"/>
      <c r="C17" s="7"/>
      <c r="D17" s="7"/>
      <c r="E17" s="7"/>
      <c r="F17" s="7"/>
      <c r="G17" s="7"/>
    </row>
    <row r="18" spans="1:9" ht="38.25" customHeight="1" x14ac:dyDescent="0.3">
      <c r="A18" s="6"/>
      <c r="B18" s="347" t="s">
        <v>1090</v>
      </c>
      <c r="C18" s="348"/>
      <c r="D18" s="348"/>
      <c r="E18" s="349"/>
      <c r="F18" s="211" t="s">
        <v>28</v>
      </c>
      <c r="G18" s="212" t="s">
        <v>29</v>
      </c>
    </row>
    <row r="19" spans="1:9" ht="73.5" customHeight="1" x14ac:dyDescent="0.3">
      <c r="A19" s="6"/>
      <c r="B19" s="106" t="s">
        <v>1089</v>
      </c>
      <c r="C19" s="329" t="s">
        <v>30</v>
      </c>
      <c r="D19" s="330"/>
      <c r="E19" s="330"/>
      <c r="F19" s="107" t="s">
        <v>31</v>
      </c>
      <c r="G19" s="108"/>
    </row>
    <row r="20" spans="1:9" ht="19.5" x14ac:dyDescent="0.3">
      <c r="A20" s="19"/>
      <c r="B20" s="109"/>
      <c r="C20" s="342"/>
      <c r="D20" s="343"/>
      <c r="E20" s="344"/>
      <c r="F20" s="110"/>
      <c r="G20" s="111"/>
    </row>
    <row r="21" spans="1:9" ht="19.5" x14ac:dyDescent="0.3">
      <c r="A21" s="19"/>
      <c r="B21" s="109"/>
      <c r="C21" s="342"/>
      <c r="D21" s="343"/>
      <c r="E21" s="344"/>
      <c r="F21" s="110"/>
      <c r="G21" s="111"/>
    </row>
    <row r="22" spans="1:9" ht="19.5" x14ac:dyDescent="0.3">
      <c r="A22" s="19"/>
      <c r="B22" s="109"/>
      <c r="C22" s="342"/>
      <c r="D22" s="343"/>
      <c r="E22" s="344"/>
      <c r="F22" s="110"/>
      <c r="G22" s="111"/>
      <c r="H22" s="264"/>
      <c r="I22" s="264"/>
    </row>
    <row r="23" spans="1:9" ht="19.5" x14ac:dyDescent="0.3">
      <c r="A23" s="19"/>
      <c r="B23" s="109"/>
      <c r="C23" s="342"/>
      <c r="D23" s="343"/>
      <c r="E23" s="344"/>
      <c r="F23" s="110"/>
      <c r="G23" s="111"/>
    </row>
    <row r="24" spans="1:9" ht="19.5" x14ac:dyDescent="0.3">
      <c r="A24" s="19"/>
      <c r="B24" s="109"/>
      <c r="C24" s="342"/>
      <c r="D24" s="343"/>
      <c r="E24" s="344"/>
      <c r="F24" s="110"/>
      <c r="G24" s="111"/>
    </row>
    <row r="25" spans="1:9" ht="19.5" x14ac:dyDescent="0.3">
      <c r="A25" s="19"/>
      <c r="B25" s="109"/>
      <c r="C25" s="342"/>
      <c r="D25" s="343"/>
      <c r="E25" s="344"/>
      <c r="F25" s="112"/>
      <c r="G25" s="111"/>
    </row>
    <row r="26" spans="1:9" ht="19.5" x14ac:dyDescent="0.3">
      <c r="A26" s="19"/>
      <c r="B26" s="109"/>
      <c r="C26" s="342"/>
      <c r="D26" s="343"/>
      <c r="E26" s="344"/>
      <c r="F26" s="112"/>
      <c r="G26" s="111"/>
    </row>
    <row r="27" spans="1:9" ht="19.5" x14ac:dyDescent="0.3">
      <c r="A27" s="19"/>
      <c r="B27" s="109"/>
      <c r="C27" s="342"/>
      <c r="D27" s="343"/>
      <c r="E27" s="344"/>
      <c r="F27" s="112"/>
      <c r="G27" s="111"/>
    </row>
    <row r="28" spans="1:9" ht="19.5" x14ac:dyDescent="0.3">
      <c r="A28" s="19"/>
      <c r="B28" s="109"/>
      <c r="C28" s="342"/>
      <c r="D28" s="343"/>
      <c r="E28" s="344"/>
      <c r="F28" s="112"/>
      <c r="G28" s="111"/>
    </row>
    <row r="29" spans="1:9" ht="19.5" x14ac:dyDescent="0.3">
      <c r="A29" s="19"/>
      <c r="B29" s="109"/>
      <c r="C29" s="342"/>
      <c r="D29" s="343"/>
      <c r="E29" s="344"/>
      <c r="F29" s="112"/>
      <c r="G29" s="111"/>
    </row>
    <row r="30" spans="1:9" ht="19.5" x14ac:dyDescent="0.3">
      <c r="A30" s="19"/>
      <c r="B30" s="109"/>
      <c r="C30" s="342"/>
      <c r="D30" s="343"/>
      <c r="E30" s="344"/>
      <c r="F30" s="112"/>
      <c r="G30" s="111"/>
    </row>
    <row r="31" spans="1:9" ht="19.5" x14ac:dyDescent="0.3">
      <c r="A31" s="19"/>
      <c r="B31" s="113"/>
      <c r="C31" s="342"/>
      <c r="D31" s="343"/>
      <c r="E31" s="344"/>
      <c r="F31" s="112"/>
      <c r="G31" s="111"/>
    </row>
    <row r="32" spans="1:9" ht="19.5" x14ac:dyDescent="0.3">
      <c r="A32" s="19"/>
      <c r="B32" s="114"/>
      <c r="C32" s="115"/>
      <c r="D32" s="92"/>
      <c r="E32" s="92"/>
      <c r="F32" s="116" t="s">
        <v>32</v>
      </c>
      <c r="G32" s="117">
        <f>SUM(G20:G31)</f>
        <v>0</v>
      </c>
    </row>
    <row r="33" spans="1:7" ht="17.25" x14ac:dyDescent="0.25">
      <c r="A33" s="19"/>
      <c r="B33" s="244"/>
      <c r="C33" s="244"/>
      <c r="D33" s="245"/>
      <c r="E33" s="245"/>
      <c r="F33" s="246"/>
      <c r="G33" s="245"/>
    </row>
    <row r="34" spans="1:7" ht="21" x14ac:dyDescent="0.3">
      <c r="A34" s="93"/>
      <c r="B34" s="247"/>
      <c r="C34" s="247"/>
      <c r="D34" s="247"/>
      <c r="E34" s="247"/>
      <c r="F34" s="247"/>
      <c r="G34" s="247"/>
    </row>
    <row r="35" spans="1:7" ht="21" x14ac:dyDescent="0.3">
      <c r="A35" s="93"/>
      <c r="B35" s="241"/>
      <c r="C35" s="241"/>
      <c r="D35" s="241"/>
      <c r="E35" s="241"/>
      <c r="F35" s="241"/>
      <c r="G35" s="241"/>
    </row>
    <row r="36" spans="1:7" ht="21" x14ac:dyDescent="0.3">
      <c r="A36" s="93"/>
      <c r="B36" s="335" t="s">
        <v>1059</v>
      </c>
      <c r="C36" s="336"/>
      <c r="D36" s="336"/>
      <c r="E36" s="336"/>
      <c r="F36" s="336"/>
      <c r="G36" s="336"/>
    </row>
    <row r="37" spans="1:7" ht="104.25" customHeight="1" x14ac:dyDescent="0.3">
      <c r="A37" s="93"/>
      <c r="B37" s="106" t="s">
        <v>1091</v>
      </c>
      <c r="C37" s="329" t="s">
        <v>33</v>
      </c>
      <c r="D37" s="330"/>
      <c r="E37" s="330"/>
      <c r="F37" s="119" t="s">
        <v>34</v>
      </c>
      <c r="G37" s="105" t="s">
        <v>29</v>
      </c>
    </row>
    <row r="38" spans="1:7" ht="21" x14ac:dyDescent="0.3">
      <c r="A38" s="93"/>
      <c r="B38" s="109"/>
      <c r="C38" s="342"/>
      <c r="D38" s="343"/>
      <c r="E38" s="344"/>
      <c r="F38" s="110"/>
      <c r="G38" s="120"/>
    </row>
    <row r="39" spans="1:7" ht="21" x14ac:dyDescent="0.3">
      <c r="A39" s="93"/>
      <c r="B39" s="109"/>
      <c r="C39" s="342"/>
      <c r="D39" s="343"/>
      <c r="E39" s="344"/>
      <c r="F39" s="110"/>
      <c r="G39" s="120"/>
    </row>
    <row r="40" spans="1:7" ht="21" x14ac:dyDescent="0.3">
      <c r="A40" s="93"/>
      <c r="B40" s="109"/>
      <c r="C40" s="342"/>
      <c r="D40" s="343"/>
      <c r="E40" s="344"/>
      <c r="F40" s="110"/>
      <c r="G40" s="120"/>
    </row>
    <row r="41" spans="1:7" ht="21" x14ac:dyDescent="0.3">
      <c r="A41" s="93"/>
      <c r="B41" s="109"/>
      <c r="C41" s="342"/>
      <c r="D41" s="343"/>
      <c r="E41" s="344"/>
      <c r="F41" s="110"/>
      <c r="G41" s="120"/>
    </row>
    <row r="42" spans="1:7" ht="21" x14ac:dyDescent="0.3">
      <c r="A42" s="93"/>
      <c r="B42" s="109"/>
      <c r="C42" s="342"/>
      <c r="D42" s="343"/>
      <c r="E42" s="344"/>
      <c r="F42" s="110"/>
      <c r="G42" s="120"/>
    </row>
    <row r="43" spans="1:7" ht="21" x14ac:dyDescent="0.3">
      <c r="A43" s="118"/>
      <c r="B43" s="121"/>
      <c r="C43" s="342"/>
      <c r="D43" s="343"/>
      <c r="E43" s="344"/>
      <c r="F43" s="110"/>
      <c r="G43" s="120"/>
    </row>
    <row r="44" spans="1:7" ht="21" x14ac:dyDescent="0.3">
      <c r="A44" s="118"/>
      <c r="B44" s="122"/>
      <c r="C44" s="342"/>
      <c r="D44" s="343"/>
      <c r="E44" s="344"/>
      <c r="F44" s="110"/>
      <c r="G44" s="120"/>
    </row>
    <row r="45" spans="1:7" ht="21" x14ac:dyDescent="0.3">
      <c r="A45" s="118"/>
      <c r="B45" s="123"/>
      <c r="C45" s="342"/>
      <c r="D45" s="343"/>
      <c r="E45" s="344"/>
      <c r="F45" s="110"/>
      <c r="G45" s="120"/>
    </row>
    <row r="46" spans="1:7" ht="21" x14ac:dyDescent="0.3">
      <c r="A46" s="118"/>
      <c r="B46" s="123"/>
      <c r="C46" s="342"/>
      <c r="D46" s="343"/>
      <c r="E46" s="344"/>
      <c r="F46" s="110"/>
      <c r="G46" s="120"/>
    </row>
    <row r="47" spans="1:7" ht="21" x14ac:dyDescent="0.3">
      <c r="A47" s="118"/>
      <c r="B47" s="123"/>
      <c r="C47" s="342"/>
      <c r="D47" s="343"/>
      <c r="E47" s="344"/>
      <c r="F47" s="110"/>
      <c r="G47" s="120"/>
    </row>
    <row r="48" spans="1:7" ht="21" x14ac:dyDescent="0.3">
      <c r="A48" s="118"/>
      <c r="B48" s="123"/>
      <c r="C48" s="342"/>
      <c r="D48" s="343"/>
      <c r="E48" s="344"/>
      <c r="F48" s="110"/>
      <c r="G48" s="120"/>
    </row>
    <row r="49" spans="1:8" ht="21" x14ac:dyDescent="0.3">
      <c r="A49" s="96"/>
      <c r="B49" s="124"/>
      <c r="C49" s="342"/>
      <c r="D49" s="343"/>
      <c r="E49" s="344"/>
      <c r="F49" s="110"/>
      <c r="G49" s="120"/>
    </row>
    <row r="50" spans="1:8" ht="21" x14ac:dyDescent="0.3">
      <c r="A50" s="96"/>
      <c r="B50" s="92"/>
      <c r="C50" s="92"/>
      <c r="D50" s="92"/>
      <c r="E50" s="92"/>
      <c r="F50" s="116" t="s">
        <v>35</v>
      </c>
      <c r="G50" s="218">
        <f>SUM(G38:G49)</f>
        <v>0</v>
      </c>
    </row>
    <row r="51" spans="1:8" ht="17.25" x14ac:dyDescent="0.25">
      <c r="A51" s="18"/>
      <c r="B51" s="259"/>
      <c r="C51" s="262"/>
      <c r="D51" s="262"/>
      <c r="E51" s="262"/>
      <c r="F51" s="262"/>
      <c r="G51" s="262"/>
    </row>
    <row r="52" spans="1:8" ht="21" x14ac:dyDescent="0.3">
      <c r="A52" s="18"/>
      <c r="B52" s="335" t="s">
        <v>1060</v>
      </c>
      <c r="C52" s="336"/>
      <c r="D52" s="336"/>
      <c r="E52" s="336"/>
      <c r="F52" s="336"/>
      <c r="G52" s="336"/>
    </row>
    <row r="53" spans="1:8" ht="110.25" customHeight="1" x14ac:dyDescent="0.3">
      <c r="A53" s="18"/>
      <c r="B53" s="106" t="s">
        <v>1092</v>
      </c>
      <c r="C53" s="333" t="s">
        <v>36</v>
      </c>
      <c r="D53" s="334"/>
      <c r="E53" s="125"/>
      <c r="F53" s="126" t="s">
        <v>34</v>
      </c>
      <c r="G53" s="105" t="s">
        <v>29</v>
      </c>
      <c r="H53" s="249"/>
    </row>
    <row r="54" spans="1:8" ht="19.5" x14ac:dyDescent="0.3">
      <c r="A54" s="18"/>
      <c r="B54" s="128"/>
      <c r="C54" s="342"/>
      <c r="D54" s="343"/>
      <c r="E54" s="344"/>
      <c r="F54" s="110"/>
      <c r="G54" s="120"/>
      <c r="H54" s="249"/>
    </row>
    <row r="55" spans="1:8" ht="19.5" x14ac:dyDescent="0.3">
      <c r="A55" s="18"/>
      <c r="B55" s="128"/>
      <c r="C55" s="342"/>
      <c r="D55" s="343"/>
      <c r="E55" s="344"/>
      <c r="F55" s="110"/>
      <c r="G55" s="120"/>
      <c r="H55" s="249"/>
    </row>
    <row r="56" spans="1:8" ht="19.5" x14ac:dyDescent="0.3">
      <c r="A56" s="18"/>
      <c r="B56" s="128"/>
      <c r="C56" s="342"/>
      <c r="D56" s="343"/>
      <c r="E56" s="344"/>
      <c r="F56" s="110"/>
      <c r="G56" s="120"/>
      <c r="H56" s="249"/>
    </row>
    <row r="57" spans="1:8" ht="19.5" x14ac:dyDescent="0.3">
      <c r="A57" s="18"/>
      <c r="B57" s="128"/>
      <c r="C57" s="342"/>
      <c r="D57" s="343"/>
      <c r="E57" s="344"/>
      <c r="F57" s="110"/>
      <c r="G57" s="120"/>
      <c r="H57" s="249"/>
    </row>
    <row r="58" spans="1:8" ht="19.5" x14ac:dyDescent="0.3">
      <c r="A58" s="18"/>
      <c r="B58" s="128"/>
      <c r="C58" s="342"/>
      <c r="D58" s="343"/>
      <c r="E58" s="344"/>
      <c r="F58" s="110"/>
      <c r="G58" s="120"/>
      <c r="H58" s="249"/>
    </row>
    <row r="59" spans="1:8" ht="19.5" x14ac:dyDescent="0.3">
      <c r="A59" s="18"/>
      <c r="B59" s="128"/>
      <c r="C59" s="342"/>
      <c r="D59" s="343"/>
      <c r="E59" s="344"/>
      <c r="F59" s="110"/>
      <c r="G59" s="120"/>
      <c r="H59" s="249"/>
    </row>
    <row r="60" spans="1:8" ht="19.5" x14ac:dyDescent="0.3">
      <c r="A60" s="18"/>
      <c r="B60" s="128"/>
      <c r="C60" s="342"/>
      <c r="D60" s="343"/>
      <c r="E60" s="344"/>
      <c r="F60" s="110"/>
      <c r="G60" s="120"/>
      <c r="H60" s="249"/>
    </row>
    <row r="61" spans="1:8" ht="19.5" x14ac:dyDescent="0.3">
      <c r="A61" s="18"/>
      <c r="B61" s="128"/>
      <c r="C61" s="342"/>
      <c r="D61" s="343"/>
      <c r="E61" s="344"/>
      <c r="F61" s="110"/>
      <c r="G61" s="120"/>
      <c r="H61" s="249"/>
    </row>
    <row r="62" spans="1:8" ht="19.5" x14ac:dyDescent="0.3">
      <c r="A62" s="18"/>
      <c r="B62" s="128"/>
      <c r="C62" s="342"/>
      <c r="D62" s="343"/>
      <c r="E62" s="344"/>
      <c r="F62" s="110"/>
      <c r="G62" s="120"/>
      <c r="H62" s="249"/>
    </row>
    <row r="63" spans="1:8" ht="19.5" x14ac:dyDescent="0.3">
      <c r="A63" s="18"/>
      <c r="B63" s="128"/>
      <c r="C63" s="342"/>
      <c r="D63" s="343"/>
      <c r="E63" s="344"/>
      <c r="F63" s="110"/>
      <c r="G63" s="120"/>
      <c r="H63" s="249"/>
    </row>
    <row r="64" spans="1:8" ht="19.5" x14ac:dyDescent="0.3">
      <c r="A64" s="18"/>
      <c r="B64" s="128"/>
      <c r="C64" s="342"/>
      <c r="D64" s="343"/>
      <c r="E64" s="344"/>
      <c r="F64" s="110"/>
      <c r="G64" s="120"/>
      <c r="H64" s="249"/>
    </row>
    <row r="65" spans="1:8" ht="19.5" x14ac:dyDescent="0.3">
      <c r="A65" s="18"/>
      <c r="B65" s="128"/>
      <c r="C65" s="342"/>
      <c r="D65" s="343"/>
      <c r="E65" s="344"/>
      <c r="F65" s="110"/>
      <c r="G65" s="120"/>
      <c r="H65" s="249"/>
    </row>
    <row r="66" spans="1:8" ht="19.5" x14ac:dyDescent="0.3">
      <c r="A66" s="18"/>
      <c r="B66" s="129"/>
      <c r="C66" s="92"/>
      <c r="D66" s="92"/>
      <c r="E66" s="92"/>
      <c r="F66" s="130" t="s">
        <v>35</v>
      </c>
      <c r="G66" s="218">
        <f>SUM(G53:G65)</f>
        <v>0</v>
      </c>
      <c r="H66" s="249"/>
    </row>
    <row r="67" spans="1:8" ht="19.5" x14ac:dyDescent="0.3">
      <c r="A67" s="18"/>
      <c r="B67" s="129"/>
      <c r="C67" s="129"/>
      <c r="D67" s="129"/>
      <c r="E67" s="129"/>
      <c r="F67" s="131"/>
      <c r="G67" s="132"/>
      <c r="H67" s="249"/>
    </row>
    <row r="68" spans="1:8" ht="19.5" x14ac:dyDescent="0.3">
      <c r="A68" s="18"/>
      <c r="B68" s="129"/>
      <c r="C68" s="129"/>
      <c r="D68" s="129"/>
      <c r="E68" s="129"/>
      <c r="F68" s="131" t="s">
        <v>37</v>
      </c>
      <c r="G68" s="133" t="e">
        <f>(E13-G32)+G50-G66</f>
        <v>#VALUE!</v>
      </c>
      <c r="H68" s="249"/>
    </row>
    <row r="69" spans="1:8" ht="19.5" x14ac:dyDescent="0.3">
      <c r="A69" s="127"/>
      <c r="B69" s="248"/>
      <c r="C69" s="248"/>
      <c r="D69" s="248"/>
      <c r="E69" s="248"/>
      <c r="F69" s="248"/>
      <c r="G69" s="248"/>
      <c r="H69" s="249"/>
    </row>
    <row r="70" spans="1:8" ht="19.5" x14ac:dyDescent="0.3">
      <c r="A70" s="127"/>
      <c r="B70" s="248"/>
      <c r="C70" s="248"/>
      <c r="D70" s="248"/>
      <c r="E70" s="248"/>
      <c r="F70" s="248"/>
      <c r="G70" s="245"/>
    </row>
    <row r="71" spans="1:8" ht="21" x14ac:dyDescent="0.3">
      <c r="A71" s="18"/>
      <c r="B71" s="97" t="s">
        <v>1286</v>
      </c>
      <c r="C71" s="245"/>
      <c r="D71" s="245"/>
      <c r="E71" s="245"/>
      <c r="F71" s="245"/>
      <c r="G71" s="245"/>
    </row>
    <row r="72" spans="1:8" ht="21" x14ac:dyDescent="0.3">
      <c r="A72" s="77"/>
      <c r="B72" s="97"/>
      <c r="C72" s="245"/>
      <c r="D72" s="245"/>
      <c r="E72" s="245"/>
      <c r="F72" s="245"/>
      <c r="G72" s="245"/>
    </row>
    <row r="73" spans="1:8" ht="17.25" x14ac:dyDescent="0.25">
      <c r="A73" s="18"/>
      <c r="B73" s="136"/>
      <c r="C73" s="8"/>
      <c r="D73" s="245"/>
      <c r="E73" s="245"/>
      <c r="F73" s="245"/>
      <c r="G73" s="245"/>
    </row>
    <row r="74" spans="1:8" ht="17.25" x14ac:dyDescent="0.25">
      <c r="A74" s="18"/>
      <c r="B74" s="20"/>
      <c r="C74" s="8"/>
      <c r="D74" s="245"/>
      <c r="E74" s="245"/>
      <c r="F74" s="245"/>
      <c r="G74" s="245"/>
    </row>
    <row r="75" spans="1:8" ht="19.5" x14ac:dyDescent="0.3">
      <c r="A75" s="18"/>
      <c r="B75" s="249" t="s">
        <v>39</v>
      </c>
      <c r="C75" s="248"/>
      <c r="D75" s="248"/>
      <c r="E75" s="245"/>
      <c r="F75" s="245"/>
      <c r="G75" s="245"/>
    </row>
    <row r="76" spans="1:8" ht="19.5" x14ac:dyDescent="0.3">
      <c r="A76" s="18"/>
      <c r="B76" s="135"/>
      <c r="C76" s="135"/>
      <c r="D76" s="248"/>
      <c r="E76" s="245"/>
      <c r="F76" s="245"/>
      <c r="G76" s="245"/>
    </row>
    <row r="77" spans="1:8" ht="19.5" x14ac:dyDescent="0.3">
      <c r="A77" s="77"/>
      <c r="B77" s="250"/>
      <c r="C77" s="250"/>
      <c r="D77" s="248"/>
      <c r="E77" s="245"/>
      <c r="F77" s="245"/>
      <c r="G77" s="245"/>
    </row>
    <row r="78" spans="1:8" ht="19.5" x14ac:dyDescent="0.3">
      <c r="A78" s="18"/>
      <c r="B78" s="251"/>
      <c r="C78" s="251"/>
      <c r="D78" s="248"/>
      <c r="E78" s="245"/>
      <c r="F78" s="245"/>
      <c r="G78" s="245"/>
    </row>
    <row r="79" spans="1:8" ht="17.25" x14ac:dyDescent="0.25">
      <c r="A79" s="18"/>
      <c r="B79" s="245"/>
      <c r="C79" s="245"/>
      <c r="D79" s="245"/>
      <c r="E79" s="245"/>
      <c r="F79" s="245"/>
      <c r="G79" s="245"/>
    </row>
    <row r="80" spans="1:8" ht="21" x14ac:dyDescent="0.3">
      <c r="A80" s="18"/>
      <c r="B80" s="97" t="s">
        <v>1287</v>
      </c>
      <c r="C80" s="245"/>
      <c r="D80" s="245"/>
      <c r="E80" s="245"/>
      <c r="F80" s="245"/>
      <c r="G80" s="245"/>
    </row>
    <row r="81" spans="1:7" ht="19.5" x14ac:dyDescent="0.3">
      <c r="A81" s="127"/>
      <c r="B81" s="252" t="s">
        <v>1093</v>
      </c>
      <c r="C81" s="248"/>
      <c r="D81" s="245"/>
      <c r="E81" s="245"/>
      <c r="F81" s="245"/>
      <c r="G81" s="245"/>
    </row>
    <row r="82" spans="1:7" ht="19.5" x14ac:dyDescent="0.3">
      <c r="A82" s="134"/>
      <c r="B82" s="350" t="s">
        <v>41</v>
      </c>
      <c r="C82" s="350"/>
      <c r="D82" s="245"/>
      <c r="E82" s="245"/>
      <c r="F82" s="245"/>
      <c r="G82" s="245"/>
    </row>
    <row r="83" spans="1:7" ht="19.5" x14ac:dyDescent="0.3">
      <c r="A83" s="127"/>
      <c r="B83" s="139"/>
      <c r="C83" s="139"/>
      <c r="D83" s="248"/>
      <c r="E83" s="245"/>
      <c r="F83" s="245"/>
      <c r="G83" s="245"/>
    </row>
    <row r="84" spans="1:7" ht="19.5" x14ac:dyDescent="0.3">
      <c r="A84" s="127"/>
      <c r="B84" s="253" t="s">
        <v>42</v>
      </c>
      <c r="C84" s="257" t="s">
        <v>38</v>
      </c>
      <c r="D84" s="248"/>
      <c r="E84" s="245"/>
      <c r="F84" s="245"/>
      <c r="G84" s="245"/>
    </row>
    <row r="85" spans="1:7" ht="19.5" x14ac:dyDescent="0.3">
      <c r="A85" s="127"/>
      <c r="B85" s="254" t="s">
        <v>43</v>
      </c>
      <c r="C85" s="137"/>
      <c r="D85" s="248"/>
      <c r="E85" s="245"/>
      <c r="F85" s="245"/>
      <c r="G85" s="245"/>
    </row>
    <row r="86" spans="1:7" ht="19.5" x14ac:dyDescent="0.3">
      <c r="A86" s="127"/>
      <c r="B86" s="254" t="s">
        <v>44</v>
      </c>
      <c r="C86" s="124"/>
      <c r="D86" s="248"/>
      <c r="E86" s="245"/>
      <c r="F86" s="245"/>
      <c r="G86" s="245"/>
    </row>
    <row r="87" spans="1:7" ht="19.5" x14ac:dyDescent="0.3">
      <c r="A87" s="127"/>
      <c r="B87" s="254" t="s">
        <v>45</v>
      </c>
      <c r="C87" s="124"/>
      <c r="D87" s="248"/>
      <c r="E87" s="245"/>
      <c r="F87" s="245"/>
      <c r="G87" s="245"/>
    </row>
    <row r="88" spans="1:7" ht="19.5" x14ac:dyDescent="0.3">
      <c r="A88" s="127"/>
      <c r="B88" s="254" t="s">
        <v>46</v>
      </c>
      <c r="C88" s="124"/>
      <c r="D88" s="248"/>
      <c r="E88" s="245"/>
      <c r="F88" s="245"/>
      <c r="G88" s="245"/>
    </row>
    <row r="89" spans="1:7" s="265" customFormat="1" ht="19.5" x14ac:dyDescent="0.3">
      <c r="A89" s="239"/>
      <c r="B89" s="255" t="s">
        <v>47</v>
      </c>
      <c r="C89" s="240"/>
      <c r="D89" s="286"/>
      <c r="E89" s="287"/>
      <c r="F89" s="287"/>
      <c r="G89" s="287"/>
    </row>
    <row r="90" spans="1:7" s="265" customFormat="1" ht="19.5" x14ac:dyDescent="0.3">
      <c r="A90" s="239"/>
      <c r="B90" s="255" t="s">
        <v>48</v>
      </c>
      <c r="C90" s="240"/>
      <c r="D90" s="286"/>
      <c r="E90" s="287"/>
      <c r="F90" s="287"/>
      <c r="G90" s="287"/>
    </row>
    <row r="91" spans="1:7" ht="19.5" x14ac:dyDescent="0.3">
      <c r="A91" s="127"/>
      <c r="B91" s="254" t="s">
        <v>49</v>
      </c>
      <c r="C91" s="124"/>
      <c r="D91" s="248"/>
      <c r="E91" s="245"/>
      <c r="F91" s="245"/>
      <c r="G91" s="245"/>
    </row>
    <row r="92" spans="1:7" ht="39" x14ac:dyDescent="0.3">
      <c r="A92" s="127"/>
      <c r="B92" s="256" t="s">
        <v>50</v>
      </c>
      <c r="C92" s="124"/>
      <c r="D92" s="248"/>
      <c r="E92" s="245"/>
      <c r="F92" s="245"/>
      <c r="G92" s="245"/>
    </row>
    <row r="93" spans="1:7" ht="19.5" x14ac:dyDescent="0.3">
      <c r="A93" s="127"/>
      <c r="B93" s="254" t="s">
        <v>51</v>
      </c>
      <c r="C93" s="124"/>
      <c r="D93" s="248"/>
      <c r="E93" s="245"/>
      <c r="F93" s="245"/>
      <c r="G93" s="245"/>
    </row>
    <row r="94" spans="1:7" ht="19.5" x14ac:dyDescent="0.3">
      <c r="A94" s="127"/>
      <c r="B94" s="248"/>
      <c r="C94" s="248"/>
      <c r="D94" s="248"/>
      <c r="E94" s="245"/>
      <c r="F94" s="245"/>
      <c r="G94" s="245"/>
    </row>
    <row r="95" spans="1:7" ht="19.5" x14ac:dyDescent="0.3">
      <c r="A95" s="127"/>
      <c r="B95" s="250" t="s">
        <v>52</v>
      </c>
      <c r="C95" s="248"/>
      <c r="D95" s="248"/>
      <c r="E95" s="245"/>
      <c r="F95" s="245"/>
      <c r="G95" s="245"/>
    </row>
    <row r="96" spans="1:7" ht="19.5" x14ac:dyDescent="0.3">
      <c r="A96" s="127"/>
      <c r="B96" s="135"/>
      <c r="C96" s="140"/>
      <c r="D96" s="248"/>
      <c r="E96" s="245"/>
      <c r="F96" s="245"/>
      <c r="G96" s="245"/>
    </row>
    <row r="97" spans="1:7" ht="19.5" x14ac:dyDescent="0.3">
      <c r="A97" s="127"/>
      <c r="B97" s="250"/>
      <c r="C97" s="248"/>
      <c r="D97" s="248"/>
      <c r="E97" s="248"/>
      <c r="F97" s="248"/>
      <c r="G97" s="245"/>
    </row>
    <row r="98" spans="1:7" ht="19.5" x14ac:dyDescent="0.3">
      <c r="A98" s="127"/>
      <c r="B98" s="250"/>
      <c r="C98" s="248"/>
      <c r="D98" s="248"/>
      <c r="E98" s="248"/>
      <c r="F98" s="248"/>
      <c r="G98" s="245"/>
    </row>
    <row r="99" spans="1:7" ht="19.5" x14ac:dyDescent="0.3">
      <c r="A99" s="127"/>
      <c r="B99" s="258"/>
      <c r="C99" s="258"/>
      <c r="D99" s="258"/>
      <c r="E99" s="258"/>
      <c r="F99" s="258"/>
      <c r="G99" s="259"/>
    </row>
    <row r="100" spans="1:7" ht="20.25" x14ac:dyDescent="0.3">
      <c r="A100" s="127"/>
      <c r="B100" s="345" t="s">
        <v>1080</v>
      </c>
      <c r="C100" s="346"/>
      <c r="D100" s="208"/>
      <c r="E100" s="248"/>
      <c r="F100" s="248"/>
      <c r="G100" s="259"/>
    </row>
    <row r="101" spans="1:7" ht="19.5" x14ac:dyDescent="0.3">
      <c r="A101" s="127"/>
      <c r="B101" s="248"/>
      <c r="C101" s="250"/>
      <c r="D101" s="248"/>
      <c r="E101" s="248"/>
      <c r="F101" s="248"/>
      <c r="G101" s="259"/>
    </row>
    <row r="102" spans="1:7" ht="19.5" x14ac:dyDescent="0.3">
      <c r="A102" s="127"/>
      <c r="B102" s="258"/>
      <c r="C102" s="258"/>
      <c r="D102" s="258"/>
      <c r="E102" s="258"/>
      <c r="F102" s="258"/>
      <c r="G102" s="259"/>
    </row>
    <row r="103" spans="1:7" ht="19.5" x14ac:dyDescent="0.3">
      <c r="A103" s="127"/>
      <c r="B103" s="258"/>
      <c r="C103" s="258"/>
      <c r="D103" s="258"/>
      <c r="E103" s="258"/>
      <c r="F103" s="258"/>
      <c r="G103" s="259"/>
    </row>
    <row r="104" spans="1:7" ht="19.5" x14ac:dyDescent="0.3">
      <c r="A104" s="127"/>
      <c r="B104" s="249"/>
      <c r="C104" s="248"/>
      <c r="D104" s="258"/>
      <c r="E104" s="260"/>
      <c r="F104" s="248"/>
      <c r="G104" s="259"/>
    </row>
    <row r="105" spans="1:7" ht="15.75" customHeight="1" x14ac:dyDescent="0.3">
      <c r="A105" s="127"/>
      <c r="B105" s="242" t="s">
        <v>53</v>
      </c>
      <c r="C105" s="249"/>
      <c r="D105" s="249"/>
      <c r="E105" s="261" t="s">
        <v>1081</v>
      </c>
      <c r="F105" s="249"/>
      <c r="G105" s="262"/>
    </row>
    <row r="106" spans="1:7" ht="15.75" customHeight="1" x14ac:dyDescent="0.3">
      <c r="A106" s="127"/>
      <c r="B106" s="209"/>
      <c r="C106" s="249"/>
      <c r="D106" s="249"/>
      <c r="E106" s="210"/>
      <c r="F106" s="249"/>
      <c r="G106" s="262"/>
    </row>
    <row r="107" spans="1:7" ht="15.75" customHeight="1" x14ac:dyDescent="0.3">
      <c r="A107" s="127"/>
      <c r="B107" s="249"/>
      <c r="C107" s="249"/>
      <c r="D107" s="249"/>
      <c r="E107" s="249"/>
      <c r="F107" s="249"/>
      <c r="G107" s="262"/>
    </row>
    <row r="108" spans="1:7" ht="15.75" customHeight="1" x14ac:dyDescent="0.2">
      <c r="B108" s="262"/>
      <c r="C108" s="262"/>
      <c r="D108" s="262"/>
      <c r="E108" s="262"/>
      <c r="F108" s="262"/>
      <c r="G108" s="262"/>
    </row>
    <row r="109" spans="1:7" ht="15.75" customHeight="1" x14ac:dyDescent="0.2">
      <c r="A109" s="18"/>
      <c r="B109" s="323" t="s">
        <v>1043</v>
      </c>
      <c r="C109" s="324"/>
      <c r="D109" s="324"/>
      <c r="E109" s="325"/>
      <c r="F109" s="262"/>
      <c r="G109" s="262"/>
    </row>
    <row r="110" spans="1:7" ht="15.75" customHeight="1" x14ac:dyDescent="0.2">
      <c r="A110" s="18"/>
      <c r="B110" s="326"/>
      <c r="C110" s="327"/>
      <c r="D110" s="327"/>
      <c r="E110" s="328"/>
      <c r="F110" s="262"/>
      <c r="G110" s="262"/>
    </row>
    <row r="111" spans="1:7" ht="15.75" customHeight="1" x14ac:dyDescent="0.2">
      <c r="F111" s="262"/>
      <c r="G111" s="262"/>
    </row>
    <row r="112" spans="1:7" ht="15.75" customHeight="1" x14ac:dyDescent="0.2">
      <c r="F112" s="262"/>
      <c r="G112" s="262"/>
    </row>
    <row r="113" spans="6:7" ht="15.75" customHeight="1" x14ac:dyDescent="0.2">
      <c r="F113" s="262"/>
      <c r="G113" s="262"/>
    </row>
  </sheetData>
  <sheetProtection algorithmName="SHA-512" hashValue="v7QzHKhUQNytSf78oC63m7375OUtjzt7dBVYXqydV3kgVj3J5Th6fA6fp2w/nD5bHEGeJ4POnrk7nVf8nUuDFg==" saltValue="GlAGYDJl+UBpAIiJDxLmog==" spinCount="100000" sheet="1" objects="1" scenarios="1"/>
  <mergeCells count="51">
    <mergeCell ref="B11:C11"/>
    <mergeCell ref="C65:E65"/>
    <mergeCell ref="C25:E25"/>
    <mergeCell ref="C26:E26"/>
    <mergeCell ref="C27:E27"/>
    <mergeCell ref="C28:E28"/>
    <mergeCell ref="C29:E29"/>
    <mergeCell ref="C30:E30"/>
    <mergeCell ref="C60:E60"/>
    <mergeCell ref="C61:E61"/>
    <mergeCell ref="C62:E62"/>
    <mergeCell ref="C63:E63"/>
    <mergeCell ref="C64:E64"/>
    <mergeCell ref="C55:E55"/>
    <mergeCell ref="C56:E56"/>
    <mergeCell ref="C57:E57"/>
    <mergeCell ref="C44:E44"/>
    <mergeCell ref="C45:E45"/>
    <mergeCell ref="C58:E58"/>
    <mergeCell ref="C59:E59"/>
    <mergeCell ref="C46:E46"/>
    <mergeCell ref="C47:E47"/>
    <mergeCell ref="C48:E48"/>
    <mergeCell ref="C49:E49"/>
    <mergeCell ref="C54:E54"/>
    <mergeCell ref="C39:E39"/>
    <mergeCell ref="C40:E40"/>
    <mergeCell ref="C41:E41"/>
    <mergeCell ref="C42:E42"/>
    <mergeCell ref="C43:E43"/>
    <mergeCell ref="C21:E21"/>
    <mergeCell ref="C22:E22"/>
    <mergeCell ref="C23:E23"/>
    <mergeCell ref="C24:E24"/>
    <mergeCell ref="C38:E38"/>
    <mergeCell ref="B109:E110"/>
    <mergeCell ref="C37:E37"/>
    <mergeCell ref="B2:G2"/>
    <mergeCell ref="C53:D53"/>
    <mergeCell ref="B52:G52"/>
    <mergeCell ref="B9:G9"/>
    <mergeCell ref="B6:G6"/>
    <mergeCell ref="B4:G4"/>
    <mergeCell ref="B5:G5"/>
    <mergeCell ref="C31:E31"/>
    <mergeCell ref="C19:E19"/>
    <mergeCell ref="B100:C100"/>
    <mergeCell ref="B36:G36"/>
    <mergeCell ref="B18:E18"/>
    <mergeCell ref="B82:C82"/>
    <mergeCell ref="C20:E20"/>
  </mergeCells>
  <dataValidations count="2">
    <dataValidation allowBlank="1" showDropDown="1" showInputMessage="1" showErrorMessage="1" sqref="F20:F31" xr:uid="{661057B6-F6C7-42DD-BAA9-A9E9BE94E930}"/>
    <dataValidation type="date" operator="greaterThan" allowBlank="1" showInputMessage="1" showErrorMessage="1" sqref="D100 E106" xr:uid="{345C0CC2-8A1B-4A61-A82F-BB7723678380}">
      <formula1>44501</formula1>
    </dataValidation>
  </dataValidations>
  <hyperlinks>
    <hyperlink ref="B82" r:id="rId1" xr:uid="{33CE191B-6F1D-4FB9-B13A-8360B65A5DA6}"/>
    <hyperlink ref="B109:C110" location="'3. School Needs Assessment'!A1" display="Please click here to proceed to 3. School Needs Assessment" xr:uid="{6C27467C-8B76-462A-A2F6-F2CDE87A16FA}"/>
  </hyperlinks>
  <pageMargins left="0.70866141732283472" right="0.70866141732283472" top="0.74803149606299213" bottom="0.74803149606299213" header="0.31496062992125984" footer="0.31496062992125984"/>
  <pageSetup scale="45" fitToWidth="0" fitToHeight="2" orientation="landscape" r:id="rId2"/>
  <drawing r:id="rId3"/>
  <extLst>
    <ext xmlns:x14="http://schemas.microsoft.com/office/spreadsheetml/2009/9/main" uri="{CCE6A557-97BC-4b89-ADB6-D9C93CAAB3DF}">
      <x14:dataValidations xmlns:xm="http://schemas.microsoft.com/office/excel/2006/main" count="5">
        <x14:dataValidation type="list" showInputMessage="1" showErrorMessage="1" error="Please select from the drop-down menu" xr:uid="{56837795-1783-42E2-9DDA-733B7FF38B13}">
          <x14:formula1>
            <xm:f>'   '!$E$95:$E$96</xm:f>
          </x14:formula1>
          <xm:sqref>C85:C93</xm:sqref>
        </x14:dataValidation>
        <x14:dataValidation type="list" showInputMessage="1" showErrorMessage="1" error="Please select from the drop-down menu" prompt="Please select from list" xr:uid="{3B3A35CD-2787-4E6F-9951-2DBAB8D468CE}">
          <x14:formula1>
            <xm:f>'   '!$E$95:$E$98</xm:f>
          </x14:formula1>
          <xm:sqref>B73</xm:sqref>
        </x14:dataValidation>
        <x14:dataValidation type="list" showInputMessage="1" showErrorMessage="1" error="Please select from the drop-down menu" xr:uid="{24656EC8-7494-43EA-AFA5-6EB40AD97A4D}">
          <x14:formula1>
            <xm:f>'   '!$E$50:$E$52</xm:f>
          </x14:formula1>
          <xm:sqref>E11</xm:sqref>
        </x14:dataValidation>
        <x14:dataValidation type="list" showErrorMessage="1" error="Please select from the drop-down menu" xr:uid="{759DF540-FE11-4CD4-AEB5-24933184C95B}">
          <x14:formula1>
            <xm:f>Sheet4!$A$1:$A$11</xm:f>
          </x14:formula1>
          <xm:sqref>B38:B49 B20:B31</xm:sqref>
        </x14:dataValidation>
        <x14:dataValidation type="list" allowBlank="1" showInputMessage="1" showErrorMessage="1" error="Please select from the drop-down menu" xr:uid="{64AECC55-0055-4CE3-9667-38710503D8F7}">
          <x14:formula1>
            <xm:f>Sheet4!$A$1:$A$11</xm:f>
          </x14:formula1>
          <xm:sqref>B54:B65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50BAE-F6AB-49E0-9A52-4101433E0DBD}">
  <sheetPr codeName="Sheet5"/>
  <dimension ref="A1:Y57"/>
  <sheetViews>
    <sheetView showGridLines="0" zoomScaleNormal="100" workbookViewId="0">
      <selection activeCell="I7" sqref="I7"/>
    </sheetView>
  </sheetViews>
  <sheetFormatPr defaultColWidth="14.42578125" defaultRowHeight="15.75" customHeight="1" x14ac:dyDescent="0.25"/>
  <cols>
    <col min="1" max="1" width="14.42578125" style="1"/>
    <col min="2" max="2" width="55.42578125" style="1" customWidth="1"/>
    <col min="3" max="3" width="35.7109375" style="1" customWidth="1"/>
    <col min="4" max="4" width="37.5703125" style="1" customWidth="1"/>
    <col min="5" max="5" width="31" style="1" customWidth="1"/>
    <col min="6" max="6" width="43.85546875" style="1" customWidth="1"/>
    <col min="7" max="7" width="14.42578125" style="15"/>
    <col min="8" max="8" width="17.7109375" style="15" customWidth="1"/>
    <col min="9" max="11" width="14.42578125" style="15"/>
    <col min="12" max="12" width="4.7109375" style="15" customWidth="1"/>
    <col min="13" max="13" width="7.42578125" style="15" customWidth="1"/>
    <col min="14" max="14" width="13.7109375" style="15" customWidth="1"/>
    <col min="15" max="16384" width="14.42578125" style="15"/>
  </cols>
  <sheetData>
    <row r="1" spans="1:25" s="262" customFormat="1" ht="18.75" customHeight="1" x14ac:dyDescent="0.35">
      <c r="B1" s="12">
        <f>'1. School Contact Information'!C5</f>
        <v>0</v>
      </c>
      <c r="C1" s="12"/>
      <c r="D1" s="12"/>
      <c r="E1" s="263"/>
      <c r="F1" s="13" t="e">
        <f>'1. School Contact Information'!C13</f>
        <v>#N/A</v>
      </c>
    </row>
    <row r="2" spans="1:25" ht="33.75" customHeight="1" x14ac:dyDescent="0.25">
      <c r="A2" s="352" t="s">
        <v>1094</v>
      </c>
      <c r="B2" s="353"/>
      <c r="C2" s="353"/>
      <c r="D2" s="353"/>
      <c r="E2" s="353"/>
      <c r="F2" s="353"/>
      <c r="G2" s="268"/>
    </row>
    <row r="3" spans="1:25" ht="15.75" customHeight="1" x14ac:dyDescent="0.3">
      <c r="A3" s="15"/>
      <c r="B3" s="249"/>
      <c r="C3" s="249"/>
      <c r="D3" s="249"/>
      <c r="E3" s="293"/>
      <c r="F3" s="249"/>
      <c r="G3" s="269"/>
      <c r="H3" s="269"/>
      <c r="I3" s="269"/>
      <c r="J3" s="269"/>
      <c r="K3" s="269"/>
      <c r="L3" s="269"/>
      <c r="M3" s="269"/>
      <c r="N3" s="356"/>
      <c r="O3" s="356"/>
      <c r="P3" s="356"/>
      <c r="Q3" s="356"/>
      <c r="R3" s="356"/>
      <c r="S3" s="356"/>
      <c r="T3" s="356"/>
      <c r="U3" s="356"/>
      <c r="V3" s="356"/>
      <c r="W3" s="356"/>
      <c r="X3" s="356"/>
      <c r="Y3" s="356"/>
    </row>
    <row r="4" spans="1:25" ht="51.75" customHeight="1" x14ac:dyDescent="0.25">
      <c r="A4" s="15"/>
      <c r="B4" s="357" t="s">
        <v>1037</v>
      </c>
      <c r="C4" s="358"/>
      <c r="D4" s="358"/>
      <c r="E4" s="358"/>
      <c r="F4" s="359"/>
      <c r="G4" s="269"/>
      <c r="H4" s="269"/>
      <c r="I4" s="269"/>
      <c r="J4" s="269"/>
      <c r="K4" s="269"/>
      <c r="L4" s="269"/>
      <c r="M4" s="269"/>
      <c r="N4" s="356"/>
      <c r="O4" s="356"/>
      <c r="P4" s="356"/>
      <c r="Q4" s="356"/>
      <c r="R4" s="356"/>
      <c r="S4" s="356"/>
      <c r="T4" s="356"/>
      <c r="U4" s="356"/>
      <c r="V4" s="356"/>
      <c r="W4" s="356"/>
      <c r="X4" s="356"/>
      <c r="Y4" s="356"/>
    </row>
    <row r="5" spans="1:25" ht="15.75" customHeight="1" x14ac:dyDescent="0.25">
      <c r="A5" s="15"/>
      <c r="B5" s="360"/>
      <c r="C5" s="361"/>
      <c r="D5" s="361"/>
      <c r="E5" s="361"/>
      <c r="F5" s="362"/>
      <c r="G5" s="269"/>
      <c r="H5" s="269"/>
      <c r="I5" s="269"/>
      <c r="J5" s="269"/>
      <c r="K5" s="269"/>
      <c r="L5" s="269"/>
      <c r="M5" s="269"/>
      <c r="N5" s="356"/>
      <c r="O5" s="356"/>
      <c r="P5" s="356"/>
      <c r="Q5" s="356"/>
      <c r="R5" s="356"/>
      <c r="S5" s="356"/>
      <c r="T5" s="356"/>
      <c r="U5" s="356"/>
      <c r="V5" s="356"/>
      <c r="W5" s="356"/>
      <c r="X5" s="356"/>
      <c r="Y5" s="356"/>
    </row>
    <row r="6" spans="1:25" ht="59.25" customHeight="1" x14ac:dyDescent="0.25">
      <c r="A6" s="15"/>
      <c r="B6" s="360"/>
      <c r="C6" s="361"/>
      <c r="D6" s="361"/>
      <c r="E6" s="361"/>
      <c r="F6" s="362"/>
      <c r="G6" s="269"/>
      <c r="H6" s="269"/>
      <c r="I6" s="269"/>
      <c r="J6" s="269"/>
      <c r="K6" s="269"/>
      <c r="L6" s="269"/>
      <c r="M6" s="269"/>
      <c r="N6" s="356"/>
      <c r="O6" s="356"/>
      <c r="P6" s="356"/>
      <c r="Q6" s="356"/>
      <c r="R6" s="356"/>
      <c r="S6" s="356"/>
      <c r="T6" s="356"/>
      <c r="U6" s="356"/>
      <c r="V6" s="356"/>
      <c r="W6" s="356"/>
      <c r="X6" s="356"/>
      <c r="Y6" s="356"/>
    </row>
    <row r="7" spans="1:25" ht="15" customHeight="1" x14ac:dyDescent="0.25">
      <c r="A7" s="15"/>
      <c r="B7" s="363"/>
      <c r="C7" s="364"/>
      <c r="D7" s="364"/>
      <c r="E7" s="364"/>
      <c r="F7" s="365"/>
      <c r="G7" s="269"/>
      <c r="H7" s="269"/>
      <c r="I7" s="269"/>
      <c r="J7" s="269"/>
      <c r="K7" s="269"/>
      <c r="L7" s="269"/>
      <c r="M7" s="269"/>
      <c r="N7" s="270"/>
      <c r="O7" s="270"/>
      <c r="P7" s="270"/>
      <c r="Q7" s="270"/>
      <c r="R7" s="270"/>
      <c r="S7" s="270"/>
      <c r="T7" s="270"/>
      <c r="U7" s="270"/>
      <c r="V7" s="270"/>
      <c r="W7" s="270"/>
      <c r="X7" s="270"/>
      <c r="Y7" s="270"/>
    </row>
    <row r="8" spans="1:25" ht="15" customHeight="1" x14ac:dyDescent="0.3">
      <c r="A8" s="15"/>
      <c r="B8" s="220"/>
      <c r="C8" s="220"/>
      <c r="D8" s="220"/>
      <c r="E8" s="220"/>
      <c r="F8" s="220"/>
      <c r="G8" s="269"/>
      <c r="H8" s="269"/>
      <c r="I8" s="269"/>
      <c r="J8" s="269"/>
      <c r="K8" s="269"/>
      <c r="L8" s="269"/>
      <c r="M8" s="269"/>
      <c r="N8" s="270"/>
      <c r="O8" s="270"/>
      <c r="P8" s="270"/>
      <c r="Q8" s="270"/>
      <c r="R8" s="270"/>
      <c r="S8" s="270"/>
      <c r="T8" s="270"/>
      <c r="U8" s="270"/>
      <c r="V8" s="270"/>
      <c r="W8" s="270"/>
      <c r="X8" s="270"/>
      <c r="Y8" s="270"/>
    </row>
    <row r="9" spans="1:25" ht="15" customHeight="1" x14ac:dyDescent="0.3">
      <c r="A9" s="15"/>
      <c r="B9" s="220"/>
      <c r="C9" s="220"/>
      <c r="D9" s="220"/>
      <c r="E9" s="220"/>
      <c r="F9" s="220"/>
      <c r="G9" s="269"/>
      <c r="H9" s="269"/>
      <c r="I9" s="269"/>
      <c r="J9" s="269"/>
      <c r="K9" s="269"/>
      <c r="L9" s="269"/>
      <c r="M9" s="269"/>
      <c r="N9" s="270"/>
      <c r="O9" s="270"/>
      <c r="P9" s="270"/>
      <c r="Q9" s="270"/>
      <c r="R9" s="270"/>
      <c r="S9" s="270"/>
      <c r="T9" s="270"/>
      <c r="U9" s="270"/>
      <c r="V9" s="270"/>
      <c r="W9" s="270"/>
      <c r="X9" s="270"/>
      <c r="Y9" s="270"/>
    </row>
    <row r="10" spans="1:25" ht="17.25" customHeight="1" x14ac:dyDescent="0.3">
      <c r="B10" s="141" t="s">
        <v>62</v>
      </c>
      <c r="C10" s="142"/>
      <c r="D10" s="190"/>
      <c r="E10" s="142"/>
      <c r="F10" s="142"/>
      <c r="G10" s="269"/>
      <c r="H10" s="269"/>
      <c r="I10" s="269"/>
      <c r="J10" s="269"/>
      <c r="K10" s="269"/>
      <c r="L10" s="269"/>
      <c r="M10" s="269"/>
      <c r="N10" s="270"/>
      <c r="O10" s="270"/>
      <c r="P10" s="270"/>
      <c r="Q10" s="270"/>
      <c r="R10" s="270"/>
      <c r="S10" s="270"/>
      <c r="T10" s="270"/>
      <c r="U10" s="270"/>
      <c r="V10" s="270"/>
      <c r="W10" s="270"/>
      <c r="X10" s="270"/>
      <c r="Y10" s="270"/>
    </row>
    <row r="11" spans="1:25" ht="15.75" customHeight="1" x14ac:dyDescent="0.3">
      <c r="A11" s="15"/>
      <c r="B11" s="290" t="s">
        <v>1054</v>
      </c>
      <c r="C11" s="249"/>
      <c r="D11" s="291"/>
      <c r="E11" s="291"/>
      <c r="F11" s="291"/>
    </row>
    <row r="12" spans="1:25" ht="19.5" x14ac:dyDescent="0.3">
      <c r="A12" s="15"/>
      <c r="B12" s="249"/>
      <c r="C12" s="249"/>
      <c r="D12" s="249"/>
      <c r="E12" s="249"/>
      <c r="F12" s="249"/>
    </row>
    <row r="13" spans="1:25" ht="19.5" x14ac:dyDescent="0.3">
      <c r="A13" s="15"/>
      <c r="B13" s="143" t="s">
        <v>63</v>
      </c>
      <c r="C13" s="249"/>
      <c r="D13" s="249"/>
      <c r="E13" s="249"/>
      <c r="F13" s="249"/>
    </row>
    <row r="14" spans="1:25" ht="19.5" x14ac:dyDescent="0.3">
      <c r="A14" s="15"/>
      <c r="B14" s="292"/>
      <c r="C14" s="249"/>
      <c r="D14" s="249"/>
      <c r="E14" s="249"/>
      <c r="F14" s="249"/>
    </row>
    <row r="15" spans="1:25" ht="19.5" x14ac:dyDescent="0.3">
      <c r="A15" s="249"/>
      <c r="B15" s="258"/>
      <c r="C15" s="249"/>
      <c r="D15" s="249"/>
      <c r="E15" s="249"/>
      <c r="F15" s="249"/>
      <c r="G15" s="249"/>
    </row>
    <row r="16" spans="1:25" ht="60.75" x14ac:dyDescent="0.3">
      <c r="A16" s="127"/>
      <c r="B16" s="175" t="s">
        <v>40</v>
      </c>
      <c r="C16" s="176" t="s">
        <v>64</v>
      </c>
      <c r="D16" s="177" t="s">
        <v>65</v>
      </c>
      <c r="E16" s="177" t="s">
        <v>66</v>
      </c>
      <c r="F16" s="176" t="s">
        <v>67</v>
      </c>
      <c r="G16" s="249"/>
      <c r="L16" s="270"/>
    </row>
    <row r="17" spans="1:8" ht="19.5" x14ac:dyDescent="0.3">
      <c r="A17" s="127"/>
      <c r="B17" s="144" t="s">
        <v>1068</v>
      </c>
      <c r="C17" s="191"/>
      <c r="D17" s="145"/>
      <c r="E17" s="201"/>
      <c r="F17" s="146">
        <f>E17</f>
        <v>0</v>
      </c>
      <c r="G17" s="271"/>
    </row>
    <row r="18" spans="1:8" ht="19.5" x14ac:dyDescent="0.3">
      <c r="A18" s="127"/>
      <c r="B18" s="147" t="s">
        <v>1069</v>
      </c>
      <c r="C18" s="191"/>
      <c r="D18" s="192"/>
      <c r="E18" s="202"/>
      <c r="F18" s="146">
        <f t="shared" ref="F18" si="0">D18*E18</f>
        <v>0</v>
      </c>
      <c r="G18" s="272"/>
    </row>
    <row r="19" spans="1:8" ht="19.5" x14ac:dyDescent="0.3">
      <c r="A19" s="127"/>
      <c r="B19" s="147" t="s">
        <v>1070</v>
      </c>
      <c r="C19" s="148"/>
      <c r="D19" s="148"/>
      <c r="E19" s="149"/>
      <c r="F19" s="150"/>
      <c r="G19" s="273"/>
    </row>
    <row r="20" spans="1:8" ht="19.5" x14ac:dyDescent="0.3">
      <c r="A20" s="127"/>
      <c r="B20" s="151" t="s">
        <v>68</v>
      </c>
      <c r="C20" s="152"/>
      <c r="D20" s="193"/>
      <c r="E20" s="203"/>
      <c r="F20" s="146">
        <f t="shared" ref="F20:F38" si="1">D20*E20</f>
        <v>0</v>
      </c>
      <c r="G20" s="273"/>
    </row>
    <row r="21" spans="1:8" ht="19.5" x14ac:dyDescent="0.3">
      <c r="A21" s="127"/>
      <c r="B21" s="151" t="s">
        <v>69</v>
      </c>
      <c r="C21" s="153"/>
      <c r="D21" s="154"/>
      <c r="E21" s="203"/>
      <c r="F21" s="146">
        <f>E21</f>
        <v>0</v>
      </c>
      <c r="G21" s="273"/>
    </row>
    <row r="22" spans="1:8" ht="19.5" x14ac:dyDescent="0.3">
      <c r="A22" s="127"/>
      <c r="B22" s="151" t="s">
        <v>70</v>
      </c>
      <c r="C22" s="153"/>
      <c r="D22" s="194"/>
      <c r="E22" s="204"/>
      <c r="F22" s="146">
        <f>D22*E22</f>
        <v>0</v>
      </c>
      <c r="G22" s="273"/>
    </row>
    <row r="23" spans="1:8" ht="19.5" x14ac:dyDescent="0.3">
      <c r="A23" s="127"/>
      <c r="B23" s="151" t="s">
        <v>71</v>
      </c>
      <c r="C23" s="153"/>
      <c r="D23" s="194"/>
      <c r="E23" s="205"/>
      <c r="F23" s="146">
        <f t="shared" si="1"/>
        <v>0</v>
      </c>
      <c r="G23" s="273"/>
      <c r="H23" s="274"/>
    </row>
    <row r="24" spans="1:8" ht="19.5" x14ac:dyDescent="0.3">
      <c r="A24" s="127"/>
      <c r="B24" s="151" t="s">
        <v>72</v>
      </c>
      <c r="C24" s="155"/>
      <c r="D24" s="195"/>
      <c r="E24" s="206"/>
      <c r="F24" s="146">
        <f t="shared" si="1"/>
        <v>0</v>
      </c>
      <c r="G24" s="273"/>
    </row>
    <row r="25" spans="1:8" ht="19.5" x14ac:dyDescent="0.3">
      <c r="A25" s="127"/>
      <c r="B25" s="147" t="s">
        <v>1071</v>
      </c>
      <c r="C25" s="191"/>
      <c r="D25" s="196"/>
      <c r="E25" s="207"/>
      <c r="F25" s="146">
        <f t="shared" si="1"/>
        <v>0</v>
      </c>
      <c r="G25" s="273"/>
    </row>
    <row r="26" spans="1:8" ht="19.5" x14ac:dyDescent="0.3">
      <c r="A26" s="127"/>
      <c r="B26" s="147" t="s">
        <v>1072</v>
      </c>
      <c r="C26" s="155"/>
      <c r="D26" s="155"/>
      <c r="E26" s="155"/>
      <c r="F26" s="155"/>
      <c r="G26" s="273"/>
    </row>
    <row r="27" spans="1:8" ht="19.5" x14ac:dyDescent="0.3">
      <c r="A27" s="127"/>
      <c r="B27" s="156" t="s">
        <v>1038</v>
      </c>
      <c r="C27" s="191"/>
      <c r="D27" s="197"/>
      <c r="E27" s="157">
        <v>50</v>
      </c>
      <c r="F27" s="158">
        <f t="shared" si="1"/>
        <v>0</v>
      </c>
      <c r="G27" s="273"/>
    </row>
    <row r="28" spans="1:8" ht="19.5" x14ac:dyDescent="0.3">
      <c r="A28" s="127"/>
      <c r="B28" s="156" t="s">
        <v>1039</v>
      </c>
      <c r="C28" s="191"/>
      <c r="D28" s="197"/>
      <c r="E28" s="157">
        <v>50</v>
      </c>
      <c r="F28" s="158">
        <f t="shared" si="1"/>
        <v>0</v>
      </c>
      <c r="G28" s="275"/>
    </row>
    <row r="29" spans="1:8" ht="19.5" x14ac:dyDescent="0.3">
      <c r="A29" s="127"/>
      <c r="B29" s="147" t="s">
        <v>1073</v>
      </c>
      <c r="C29" s="155"/>
      <c r="D29" s="159"/>
      <c r="E29" s="160"/>
      <c r="F29" s="161"/>
      <c r="G29" s="273"/>
    </row>
    <row r="30" spans="1:8" ht="19.5" x14ac:dyDescent="0.3">
      <c r="A30" s="127"/>
      <c r="B30" s="156" t="s">
        <v>73</v>
      </c>
      <c r="C30" s="152"/>
      <c r="D30" s="194"/>
      <c r="E30" s="162">
        <v>500</v>
      </c>
      <c r="F30" s="146">
        <f t="shared" si="1"/>
        <v>0</v>
      </c>
      <c r="G30" s="273"/>
    </row>
    <row r="31" spans="1:8" ht="19.5" x14ac:dyDescent="0.3">
      <c r="A31" s="127"/>
      <c r="B31" s="156" t="s">
        <v>74</v>
      </c>
      <c r="C31" s="153"/>
      <c r="D31" s="194"/>
      <c r="E31" s="162">
        <v>500</v>
      </c>
      <c r="F31" s="146">
        <f t="shared" si="1"/>
        <v>0</v>
      </c>
      <c r="G31" s="273"/>
    </row>
    <row r="32" spans="1:8" ht="15.75" customHeight="1" x14ac:dyDescent="0.3">
      <c r="A32" s="127"/>
      <c r="B32" s="156" t="s">
        <v>75</v>
      </c>
      <c r="C32" s="155"/>
      <c r="D32" s="198"/>
      <c r="E32" s="163">
        <v>500</v>
      </c>
      <c r="F32" s="146">
        <f t="shared" si="1"/>
        <v>0</v>
      </c>
      <c r="G32" s="273"/>
    </row>
    <row r="33" spans="1:7" ht="15.75" customHeight="1" x14ac:dyDescent="0.3">
      <c r="A33" s="127"/>
      <c r="B33" s="147" t="s">
        <v>1074</v>
      </c>
      <c r="C33" s="191"/>
      <c r="D33" s="164"/>
      <c r="E33" s="165"/>
      <c r="F33" s="166"/>
      <c r="G33" s="276"/>
    </row>
    <row r="34" spans="1:7" ht="17.25" customHeight="1" x14ac:dyDescent="0.3">
      <c r="A34" s="127"/>
      <c r="B34" s="156" t="s">
        <v>76</v>
      </c>
      <c r="C34" s="167"/>
      <c r="D34" s="199"/>
      <c r="E34" s="168">
        <v>50</v>
      </c>
      <c r="F34" s="146">
        <f t="shared" si="1"/>
        <v>0</v>
      </c>
      <c r="G34" s="276"/>
    </row>
    <row r="35" spans="1:7" ht="15.75" customHeight="1" x14ac:dyDescent="0.3">
      <c r="A35" s="127"/>
      <c r="B35" s="156" t="s">
        <v>77</v>
      </c>
      <c r="C35" s="169"/>
      <c r="D35" s="200"/>
      <c r="E35" s="170">
        <v>10</v>
      </c>
      <c r="F35" s="146">
        <f t="shared" si="1"/>
        <v>0</v>
      </c>
      <c r="G35" s="276"/>
    </row>
    <row r="36" spans="1:7" ht="15.75" customHeight="1" x14ac:dyDescent="0.3">
      <c r="A36" s="127"/>
      <c r="B36" s="156" t="s">
        <v>78</v>
      </c>
      <c r="C36" s="169"/>
      <c r="D36" s="200"/>
      <c r="E36" s="170">
        <v>10</v>
      </c>
      <c r="F36" s="146">
        <f t="shared" si="1"/>
        <v>0</v>
      </c>
      <c r="G36" s="276"/>
    </row>
    <row r="37" spans="1:7" ht="16.5" customHeight="1" x14ac:dyDescent="0.3">
      <c r="A37" s="127"/>
      <c r="B37" s="156" t="s">
        <v>79</v>
      </c>
      <c r="C37" s="169"/>
      <c r="D37" s="200"/>
      <c r="E37" s="170">
        <v>50</v>
      </c>
      <c r="F37" s="146">
        <f t="shared" si="1"/>
        <v>0</v>
      </c>
      <c r="G37" s="276"/>
    </row>
    <row r="38" spans="1:7" ht="16.5" customHeight="1" x14ac:dyDescent="0.3">
      <c r="A38" s="127"/>
      <c r="B38" s="156" t="s">
        <v>80</v>
      </c>
      <c r="C38" s="171"/>
      <c r="D38" s="200"/>
      <c r="E38" s="172">
        <v>75</v>
      </c>
      <c r="F38" s="146">
        <f t="shared" si="1"/>
        <v>0</v>
      </c>
      <c r="G38" s="277"/>
    </row>
    <row r="39" spans="1:7" ht="16.5" customHeight="1" x14ac:dyDescent="0.3">
      <c r="A39" s="127"/>
      <c r="B39" s="127"/>
      <c r="C39" s="127"/>
      <c r="D39" s="127"/>
      <c r="E39" s="173" t="s">
        <v>81</v>
      </c>
      <c r="F39" s="174">
        <f>SUM(F17:F18,F27:F28,F20:F26,F30:F32,F34:F38)</f>
        <v>0</v>
      </c>
      <c r="G39" s="250"/>
    </row>
    <row r="40" spans="1:7" ht="16.5" customHeight="1" x14ac:dyDescent="0.3">
      <c r="A40" s="127"/>
      <c r="B40" s="127"/>
      <c r="C40" s="127"/>
      <c r="D40" s="127"/>
      <c r="E40" s="127"/>
      <c r="F40" s="261"/>
      <c r="G40" s="250"/>
    </row>
    <row r="41" spans="1:7" ht="16.5" customHeight="1" x14ac:dyDescent="0.3">
      <c r="A41" s="127"/>
      <c r="B41" s="127"/>
      <c r="C41" s="127"/>
      <c r="D41" s="127"/>
      <c r="E41" s="127"/>
      <c r="F41" s="261"/>
      <c r="G41" s="250"/>
    </row>
    <row r="42" spans="1:7" ht="15.75" customHeight="1" x14ac:dyDescent="0.3">
      <c r="B42" s="178" t="s">
        <v>82</v>
      </c>
      <c r="C42" s="127"/>
      <c r="D42" s="127"/>
      <c r="E42" s="127"/>
      <c r="F42" s="249"/>
    </row>
    <row r="43" spans="1:7" ht="15.75" customHeight="1" x14ac:dyDescent="0.3">
      <c r="B43" s="179" t="s">
        <v>83</v>
      </c>
      <c r="C43" s="180" t="s">
        <v>65</v>
      </c>
      <c r="D43" s="180" t="s">
        <v>66</v>
      </c>
      <c r="E43" s="181" t="s">
        <v>67</v>
      </c>
      <c r="F43" s="249"/>
    </row>
    <row r="44" spans="1:7" ht="15.75" customHeight="1" x14ac:dyDescent="0.3">
      <c r="B44" s="182"/>
      <c r="C44" s="183"/>
      <c r="D44" s="138"/>
      <c r="E44" s="266">
        <f>C44*D44</f>
        <v>0</v>
      </c>
      <c r="F44" s="249"/>
    </row>
    <row r="45" spans="1:7" ht="15.75" customHeight="1" x14ac:dyDescent="0.3">
      <c r="B45" s="182"/>
      <c r="C45" s="183"/>
      <c r="D45" s="138"/>
      <c r="E45" s="266">
        <f t="shared" ref="E45:E48" si="2">C45*D45</f>
        <v>0</v>
      </c>
      <c r="F45" s="249"/>
    </row>
    <row r="46" spans="1:7" ht="15.75" customHeight="1" x14ac:dyDescent="0.3">
      <c r="B46" s="182"/>
      <c r="C46" s="183"/>
      <c r="D46" s="138"/>
      <c r="E46" s="266">
        <f>C46*D46</f>
        <v>0</v>
      </c>
      <c r="F46" s="249"/>
    </row>
    <row r="47" spans="1:7" ht="15.75" customHeight="1" x14ac:dyDescent="0.3">
      <c r="B47" s="182"/>
      <c r="C47" s="183"/>
      <c r="D47" s="138"/>
      <c r="E47" s="266">
        <f>C47*D47</f>
        <v>0</v>
      </c>
      <c r="F47" s="249"/>
    </row>
    <row r="48" spans="1:7" ht="15.75" customHeight="1" x14ac:dyDescent="0.3">
      <c r="B48" s="182"/>
      <c r="C48" s="183"/>
      <c r="D48" s="138"/>
      <c r="E48" s="266">
        <f t="shared" si="2"/>
        <v>0</v>
      </c>
      <c r="F48" s="249"/>
    </row>
    <row r="49" spans="1:6" ht="15.75" customHeight="1" x14ac:dyDescent="0.3">
      <c r="B49" s="182"/>
      <c r="C49" s="183"/>
      <c r="D49" s="138"/>
      <c r="E49" s="266">
        <f>C49*D49</f>
        <v>0</v>
      </c>
      <c r="F49" s="249"/>
    </row>
    <row r="50" spans="1:6" ht="15.75" customHeight="1" x14ac:dyDescent="0.3">
      <c r="B50" s="134"/>
      <c r="C50" s="134"/>
      <c r="D50" s="184" t="s">
        <v>81</v>
      </c>
      <c r="E50" s="267">
        <f>SUM(E44:E49)</f>
        <v>0</v>
      </c>
      <c r="F50" s="249"/>
    </row>
    <row r="51" spans="1:6" ht="15.75" customHeight="1" x14ac:dyDescent="0.3">
      <c r="A51" s="15"/>
      <c r="B51" s="250"/>
      <c r="C51" s="250"/>
      <c r="D51" s="250"/>
      <c r="E51" s="250"/>
      <c r="F51" s="250"/>
    </row>
    <row r="52" spans="1:6" ht="15.75" customHeight="1" x14ac:dyDescent="0.3">
      <c r="B52" s="127"/>
      <c r="C52" s="134"/>
      <c r="D52" s="184" t="s">
        <v>84</v>
      </c>
      <c r="E52" s="185">
        <f>F39+E50</f>
        <v>0</v>
      </c>
      <c r="F52" s="127"/>
    </row>
    <row r="53" spans="1:6" ht="15.75" customHeight="1" x14ac:dyDescent="0.3">
      <c r="A53" s="15"/>
      <c r="B53" s="249"/>
      <c r="C53" s="250"/>
      <c r="D53" s="250"/>
      <c r="E53" s="250"/>
      <c r="F53" s="250"/>
    </row>
    <row r="54" spans="1:6" ht="15.75" customHeight="1" x14ac:dyDescent="0.25">
      <c r="A54" s="15"/>
      <c r="B54" s="288"/>
      <c r="C54" s="279"/>
      <c r="D54" s="280"/>
      <c r="E54" s="281"/>
      <c r="F54" s="279"/>
    </row>
    <row r="55" spans="1:6" ht="15.75" customHeight="1" x14ac:dyDescent="0.25">
      <c r="A55" s="289"/>
      <c r="B55" s="354"/>
      <c r="C55" s="355"/>
      <c r="D55" s="355"/>
      <c r="E55" s="355"/>
      <c r="F55" s="355"/>
    </row>
    <row r="56" spans="1:6" ht="15.75" customHeight="1" x14ac:dyDescent="0.25">
      <c r="B56" s="323" t="s">
        <v>1044</v>
      </c>
      <c r="C56" s="324"/>
      <c r="D56" s="324"/>
      <c r="E56" s="325"/>
    </row>
    <row r="57" spans="1:6" ht="15.75" customHeight="1" x14ac:dyDescent="0.25">
      <c r="B57" s="326"/>
      <c r="C57" s="327"/>
      <c r="D57" s="327"/>
      <c r="E57" s="328"/>
    </row>
  </sheetData>
  <sheetProtection algorithmName="SHA-512" hashValue="S7MkMAj4F2V/nJ3RXF8LZltuM0jFPwmkcHiO4bvx81zXG819EPG2CCzdLC4IFyWwoCwtV/MHv1C020TfbOASFA==" saltValue="YYw//p0umm+iKGlzvJXzxg==" spinCount="100000" sheet="1" objects="1" scenarios="1"/>
  <sortState xmlns:xlrd2="http://schemas.microsoft.com/office/spreadsheetml/2017/richdata2" ref="B30:B32">
    <sortCondition ref="B30:B32"/>
  </sortState>
  <mergeCells count="5">
    <mergeCell ref="A2:F2"/>
    <mergeCell ref="B56:E57"/>
    <mergeCell ref="B55:F55"/>
    <mergeCell ref="N3:Y6"/>
    <mergeCell ref="B4:F7"/>
  </mergeCells>
  <dataValidations count="5">
    <dataValidation type="decimal" operator="greaterThan" showDropDown="1" showInputMessage="1" showErrorMessage="1" error="Numeric values only" sqref="D17:E17 E30:E32 E20:E24 E27:E28" xr:uid="{05C3CF32-FFB0-4193-92B4-ABFF049FB550}">
      <formula1>0</formula1>
    </dataValidation>
    <dataValidation type="decimal" operator="greaterThan" showInputMessage="1" showErrorMessage="1" error="Numeric values only" sqref="D47:D49" xr:uid="{2977E635-7CE1-4D3F-84CB-FEC0A5662A1F}">
      <formula1>0</formula1>
    </dataValidation>
    <dataValidation type="decimal" allowBlank="1" showDropDown="1" showInputMessage="1" showErrorMessage="1" prompt="Numeric values only" sqref="L16" xr:uid="{10618B1B-D41F-41E8-BF51-7DB4E5187735}">
      <formula1>0</formula1>
      <formula2>1E+25</formula2>
    </dataValidation>
    <dataValidation type="whole" operator="greaterThanOrEqual" allowBlank="1" showDropDown="1" showInputMessage="1" showErrorMessage="1" error="Numeric values only" sqref="D18 D20 D34:D38 D30:D32 D22:D25 D27:D28" xr:uid="{B87D215C-25D5-4C58-9264-DE08E1F55D7D}">
      <formula1>0</formula1>
    </dataValidation>
    <dataValidation type="whole" operator="notEqual" showInputMessage="1" showErrorMessage="1" error="Numeric values only" sqref="C44:C49" xr:uid="{0143A73C-BE02-4A06-831F-79023ED7ADF8}">
      <formula1>0</formula1>
    </dataValidation>
  </dataValidations>
  <hyperlinks>
    <hyperlink ref="B56:C57" location="Submission!A1" display="Please click here to proceed to Submission" xr:uid="{8BA752D5-7B19-4DC0-9214-997CEA1CAE41}"/>
  </hyperlinks>
  <pageMargins left="0.7" right="0.7" top="0.75" bottom="0.75" header="0.3" footer="0.3"/>
  <pageSetup scale="50"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prompt="Please select from list" xr:uid="{FB8DA8B3-805D-4C36-8A5E-56DDAD040B29}">
          <x14:formula1>
            <xm:f>'   '!$E$50:$E$52</xm:f>
          </x14:formula1>
          <xm:sqref>D10</xm:sqref>
        </x14:dataValidation>
        <x14:dataValidation type="list" showInputMessage="1" showErrorMessage="1" error="Please select from the drop-down menu" xr:uid="{06C129B1-D60F-4A14-87F1-2DBBD3D5A075}">
          <x14:formula1>
            <xm:f>'   '!$L$3:$L$9</xm:f>
          </x14:formula1>
          <xm:sqref>C17:C18 C33 C27:C28 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95FD-5AB9-4398-A261-55AE32EB8247}">
  <dimension ref="B1:H12"/>
  <sheetViews>
    <sheetView showGridLines="0" workbookViewId="0">
      <selection activeCell="D35" sqref="D35"/>
    </sheetView>
  </sheetViews>
  <sheetFormatPr defaultRowHeight="15" x14ac:dyDescent="0.2"/>
  <cols>
    <col min="2" max="2" width="23.7109375" customWidth="1"/>
    <col min="3" max="3" width="90.85546875" customWidth="1"/>
    <col min="7" max="7" width="16.7109375" customWidth="1"/>
  </cols>
  <sheetData>
    <row r="1" spans="2:8" s="37" customFormat="1" x14ac:dyDescent="0.2"/>
    <row r="2" spans="2:8" s="37" customFormat="1" x14ac:dyDescent="0.2"/>
    <row r="3" spans="2:8" s="37" customFormat="1" x14ac:dyDescent="0.2"/>
    <row r="4" spans="2:8" s="37" customFormat="1" ht="37.5" customHeight="1" x14ac:dyDescent="0.2">
      <c r="B4" s="352" t="s">
        <v>1086</v>
      </c>
      <c r="C4" s="352"/>
      <c r="D4" s="278"/>
      <c r="E4" s="278"/>
      <c r="F4" s="278"/>
      <c r="G4" s="278"/>
      <c r="H4" s="278"/>
    </row>
    <row r="5" spans="2:8" s="37" customFormat="1" x14ac:dyDescent="0.2"/>
    <row r="6" spans="2:8" s="37" customFormat="1" ht="18" customHeight="1" x14ac:dyDescent="0.35">
      <c r="B6" s="366" t="s">
        <v>1055</v>
      </c>
      <c r="C6" s="367"/>
      <c r="D6" s="279"/>
      <c r="E6" s="280"/>
      <c r="F6" s="281"/>
      <c r="G6" s="279"/>
    </row>
    <row r="7" spans="2:8" s="37" customFormat="1" ht="16.5" customHeight="1" x14ac:dyDescent="0.2">
      <c r="B7" s="186" t="s">
        <v>1076</v>
      </c>
      <c r="C7" s="187" t="s">
        <v>1283</v>
      </c>
    </row>
    <row r="8" spans="2:8" s="282" customFormat="1" ht="18" x14ac:dyDescent="0.3">
      <c r="B8" s="188" t="s">
        <v>1075</v>
      </c>
      <c r="C8" s="189" t="s">
        <v>1284</v>
      </c>
    </row>
    <row r="9" spans="2:8" s="37" customFormat="1" x14ac:dyDescent="0.2">
      <c r="B9" s="38"/>
      <c r="C9" s="39"/>
    </row>
    <row r="10" spans="2:8" s="37" customFormat="1" x14ac:dyDescent="0.2">
      <c r="B10" s="38"/>
      <c r="C10" s="40"/>
    </row>
    <row r="11" spans="2:8" s="37" customFormat="1" ht="15.75" customHeight="1" thickBot="1" x14ac:dyDescent="0.35">
      <c r="B11" s="370" t="s">
        <v>1061</v>
      </c>
      <c r="C11" s="370"/>
    </row>
    <row r="12" spans="2:8" ht="37.5" customHeight="1" thickBot="1" x14ac:dyDescent="0.25">
      <c r="B12" s="368" t="s">
        <v>1056</v>
      </c>
      <c r="C12" s="369"/>
    </row>
  </sheetData>
  <sheetProtection algorithmName="SHA-512" hashValue="z3AXEXRr8IbpR5aLbS97vCdn5nH9G99kn2WqBdOWeRCkd+oz0kpbCADKb2BzX/55sixJa/bK3GBOLu25PCh7Ag==" saltValue="ysMng3aT8u+GDJsyzReDdQ==" spinCount="100000" sheet="1" objects="1" scenarios="1"/>
  <mergeCells count="4">
    <mergeCell ref="B6:C6"/>
    <mergeCell ref="B4:C4"/>
    <mergeCell ref="B12:C12"/>
    <mergeCell ref="B11:C11"/>
  </mergeCells>
  <hyperlinks>
    <hyperlink ref="B12" r:id="rId1" display="Google form submission" xr:uid="{65788EF9-1585-4B73-86F2-DB4D534532F5}"/>
    <hyperlink ref="B12:C12" r:id="rId2" display="Google Form Submission (Click here)" xr:uid="{A0C6EED3-904C-422D-82B5-58E89288958E}"/>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77BE-053D-4E49-9C11-3D70819B8805}">
  <dimension ref="A1:EF3"/>
  <sheetViews>
    <sheetView showGridLines="0" topLeftCell="EG1" workbookViewId="0">
      <selection activeCell="EJ25" sqref="EJ25"/>
    </sheetView>
  </sheetViews>
  <sheetFormatPr defaultColWidth="14.42578125" defaultRowHeight="15" x14ac:dyDescent="0.2"/>
  <cols>
    <col min="1" max="136" width="0" style="36" hidden="1" customWidth="1"/>
    <col min="137" max="16384" width="14.42578125" style="36"/>
  </cols>
  <sheetData>
    <row r="1" spans="1:136" ht="195.75" thickBot="1" x14ac:dyDescent="0.25">
      <c r="A1" s="43" t="s">
        <v>1095</v>
      </c>
      <c r="B1" s="44" t="s">
        <v>1096</v>
      </c>
      <c r="C1" s="45" t="s">
        <v>15</v>
      </c>
      <c r="D1" s="45" t="s">
        <v>16</v>
      </c>
      <c r="E1" s="45" t="s">
        <v>1097</v>
      </c>
      <c r="F1" s="45" t="s">
        <v>17</v>
      </c>
      <c r="G1" s="45" t="s">
        <v>1098</v>
      </c>
      <c r="H1" s="45" t="s">
        <v>1099</v>
      </c>
      <c r="I1" s="45" t="s">
        <v>1100</v>
      </c>
      <c r="J1" s="45" t="s">
        <v>18</v>
      </c>
      <c r="K1" s="45" t="s">
        <v>1101</v>
      </c>
      <c r="L1" s="45" t="s">
        <v>1102</v>
      </c>
      <c r="M1" s="45" t="s">
        <v>1103</v>
      </c>
      <c r="N1" s="45" t="s">
        <v>22</v>
      </c>
      <c r="O1" s="45" t="s">
        <v>1104</v>
      </c>
      <c r="P1" s="45" t="s">
        <v>1105</v>
      </c>
      <c r="Q1" s="45" t="s">
        <v>25</v>
      </c>
      <c r="R1" s="45" t="s">
        <v>1106</v>
      </c>
      <c r="S1" s="45" t="s">
        <v>1107</v>
      </c>
      <c r="T1" s="45" t="s">
        <v>1108</v>
      </c>
      <c r="U1" s="45" t="s">
        <v>26</v>
      </c>
      <c r="V1" s="46" t="s">
        <v>1109</v>
      </c>
      <c r="W1" s="46" t="s">
        <v>1110</v>
      </c>
      <c r="X1" s="45" t="s">
        <v>1220</v>
      </c>
      <c r="Y1" s="45" t="s">
        <v>1221</v>
      </c>
      <c r="Z1" s="45" t="s">
        <v>1222</v>
      </c>
      <c r="AA1" s="45" t="s">
        <v>1111</v>
      </c>
      <c r="AB1" s="45" t="s">
        <v>1112</v>
      </c>
      <c r="AC1" s="45" t="s">
        <v>1113</v>
      </c>
      <c r="AD1" s="45" t="s">
        <v>1114</v>
      </c>
      <c r="AE1" s="45" t="s">
        <v>1115</v>
      </c>
      <c r="AF1" s="45" t="s">
        <v>1116</v>
      </c>
      <c r="AG1" s="45" t="s">
        <v>1117</v>
      </c>
      <c r="AH1" s="45" t="s">
        <v>1118</v>
      </c>
      <c r="AI1" s="45" t="s">
        <v>1119</v>
      </c>
      <c r="AJ1" s="45" t="s">
        <v>1120</v>
      </c>
      <c r="AK1" s="45" t="s">
        <v>1121</v>
      </c>
      <c r="AL1" s="45" t="s">
        <v>1122</v>
      </c>
      <c r="AM1" s="45" t="s">
        <v>1123</v>
      </c>
      <c r="AN1" s="45" t="s">
        <v>1124</v>
      </c>
      <c r="AO1" s="45" t="s">
        <v>1125</v>
      </c>
      <c r="AP1" s="45" t="s">
        <v>1126</v>
      </c>
      <c r="AQ1" s="45" t="s">
        <v>1127</v>
      </c>
      <c r="AR1" s="45" t="s">
        <v>1128</v>
      </c>
      <c r="AS1" s="45" t="s">
        <v>1129</v>
      </c>
      <c r="AT1" s="45" t="s">
        <v>1130</v>
      </c>
      <c r="AU1" s="47" t="s">
        <v>1131</v>
      </c>
      <c r="AV1" s="45" t="s">
        <v>1132</v>
      </c>
      <c r="AW1" s="45" t="s">
        <v>1133</v>
      </c>
      <c r="AX1" s="45" t="s">
        <v>1134</v>
      </c>
      <c r="AY1" s="45" t="s">
        <v>1135</v>
      </c>
      <c r="AZ1" s="45" t="s">
        <v>1136</v>
      </c>
      <c r="BA1" s="45" t="s">
        <v>1137</v>
      </c>
      <c r="BB1" s="45" t="s">
        <v>1138</v>
      </c>
      <c r="BC1" s="45" t="s">
        <v>1139</v>
      </c>
      <c r="BD1" s="45" t="s">
        <v>1140</v>
      </c>
      <c r="BE1" s="45" t="s">
        <v>1141</v>
      </c>
      <c r="BF1" s="45" t="s">
        <v>1142</v>
      </c>
      <c r="BG1" s="45" t="s">
        <v>1143</v>
      </c>
      <c r="BH1" s="45" t="s">
        <v>1144</v>
      </c>
      <c r="BI1" s="45" t="s">
        <v>1145</v>
      </c>
      <c r="BJ1" s="45" t="s">
        <v>1146</v>
      </c>
      <c r="BK1" s="45" t="s">
        <v>1147</v>
      </c>
      <c r="BL1" s="45" t="s">
        <v>1148</v>
      </c>
      <c r="BM1" s="45" t="s">
        <v>1149</v>
      </c>
      <c r="BN1" s="45" t="s">
        <v>1150</v>
      </c>
      <c r="BO1" s="45" t="s">
        <v>1151</v>
      </c>
      <c r="BP1" s="47" t="s">
        <v>1152</v>
      </c>
      <c r="BQ1" s="45" t="s">
        <v>1153</v>
      </c>
      <c r="BR1" s="45" t="s">
        <v>1154</v>
      </c>
      <c r="BS1" s="45" t="s">
        <v>1155</v>
      </c>
      <c r="BT1" s="45" t="s">
        <v>1156</v>
      </c>
      <c r="BU1" s="45" t="s">
        <v>1157</v>
      </c>
      <c r="BV1" s="45" t="s">
        <v>1158</v>
      </c>
      <c r="BW1" s="45" t="s">
        <v>1159</v>
      </c>
      <c r="BX1" s="45" t="s">
        <v>1160</v>
      </c>
      <c r="BY1" s="45" t="s">
        <v>1161</v>
      </c>
      <c r="BZ1" s="45" t="s">
        <v>1162</v>
      </c>
      <c r="CA1" s="48"/>
      <c r="CB1" s="45" t="s">
        <v>1163</v>
      </c>
      <c r="CC1" s="45" t="s">
        <v>1164</v>
      </c>
      <c r="CD1" s="45" t="s">
        <v>1165</v>
      </c>
      <c r="CE1" s="45" t="s">
        <v>1166</v>
      </c>
      <c r="CF1" s="45" t="s">
        <v>1167</v>
      </c>
      <c r="CG1" s="45" t="s">
        <v>1168</v>
      </c>
      <c r="CH1" s="45" t="s">
        <v>1169</v>
      </c>
      <c r="CI1" s="45" t="s">
        <v>1170</v>
      </c>
      <c r="CJ1" s="45" t="s">
        <v>1171</v>
      </c>
      <c r="CK1" s="45" t="s">
        <v>1172</v>
      </c>
      <c r="CL1" s="47" t="s">
        <v>1173</v>
      </c>
      <c r="CM1" s="45" t="s">
        <v>1174</v>
      </c>
      <c r="CN1" s="45" t="s">
        <v>1175</v>
      </c>
      <c r="CO1" s="45" t="s">
        <v>1176</v>
      </c>
      <c r="CP1" s="45" t="s">
        <v>1177</v>
      </c>
      <c r="CQ1" s="45" t="s">
        <v>1178</v>
      </c>
      <c r="CR1" s="45" t="s">
        <v>1179</v>
      </c>
      <c r="CS1" s="45" t="s">
        <v>1180</v>
      </c>
      <c r="CT1" s="45" t="s">
        <v>1181</v>
      </c>
      <c r="CU1" s="45" t="s">
        <v>1182</v>
      </c>
      <c r="CV1" s="45" t="s">
        <v>1183</v>
      </c>
      <c r="CW1" s="45" t="s">
        <v>1184</v>
      </c>
      <c r="CX1" s="45" t="s">
        <v>1185</v>
      </c>
      <c r="CY1" s="45" t="s">
        <v>1186</v>
      </c>
      <c r="CZ1" s="45" t="s">
        <v>1187</v>
      </c>
      <c r="DA1" s="45" t="s">
        <v>1188</v>
      </c>
      <c r="DB1" s="45" t="s">
        <v>1189</v>
      </c>
      <c r="DC1" s="45" t="s">
        <v>1190</v>
      </c>
      <c r="DD1" s="45" t="s">
        <v>1191</v>
      </c>
      <c r="DE1" s="45" t="s">
        <v>1192</v>
      </c>
      <c r="DF1" s="45" t="s">
        <v>1193</v>
      </c>
      <c r="DG1" s="45" t="s">
        <v>1194</v>
      </c>
      <c r="DH1" s="45" t="s">
        <v>1195</v>
      </c>
      <c r="DI1" s="45" t="s">
        <v>1196</v>
      </c>
      <c r="DJ1" s="45" t="s">
        <v>1197</v>
      </c>
      <c r="DK1" s="45" t="s">
        <v>1198</v>
      </c>
      <c r="DL1" s="45" t="s">
        <v>1199</v>
      </c>
      <c r="DM1" s="45" t="s">
        <v>1200</v>
      </c>
      <c r="DN1" s="45" t="s">
        <v>1201</v>
      </c>
      <c r="DO1" s="46" t="s">
        <v>1202</v>
      </c>
      <c r="DP1" s="46" t="s">
        <v>1203</v>
      </c>
      <c r="DQ1" s="45" t="s">
        <v>1204</v>
      </c>
      <c r="DR1" s="45" t="s">
        <v>1205</v>
      </c>
      <c r="DS1" s="45" t="s">
        <v>1206</v>
      </c>
      <c r="DT1" s="45" t="s">
        <v>1207</v>
      </c>
      <c r="DU1" s="45" t="s">
        <v>1208</v>
      </c>
      <c r="DV1" s="45" t="s">
        <v>1209</v>
      </c>
      <c r="DW1" s="45" t="s">
        <v>1210</v>
      </c>
      <c r="DX1" s="45" t="s">
        <v>1211</v>
      </c>
      <c r="DY1" s="45" t="s">
        <v>1212</v>
      </c>
      <c r="DZ1" s="45" t="s">
        <v>1213</v>
      </c>
      <c r="EA1" s="45" t="s">
        <v>1214</v>
      </c>
      <c r="EB1" s="45" t="s">
        <v>1215</v>
      </c>
      <c r="EC1" s="45" t="s">
        <v>1216</v>
      </c>
      <c r="ED1" s="45" t="s">
        <v>1217</v>
      </c>
      <c r="EE1" s="46" t="s">
        <v>1218</v>
      </c>
      <c r="EF1" s="46" t="s">
        <v>1219</v>
      </c>
    </row>
    <row r="2" spans="1:136" x14ac:dyDescent="0.2">
      <c r="A2" s="36">
        <f>'1. School Contact Information'!C5</f>
        <v>0</v>
      </c>
      <c r="B2" s="41">
        <f>'1. School Contact Information'!C4</f>
        <v>0</v>
      </c>
      <c r="C2" s="36">
        <f>'1. School Contact Information'!C6</f>
        <v>0</v>
      </c>
      <c r="D2" s="36">
        <f>'1. School Contact Information'!C7</f>
        <v>0</v>
      </c>
      <c r="E2" s="36">
        <f>'1. School Contact Information'!C8</f>
        <v>0</v>
      </c>
      <c r="F2" s="36">
        <f>'1. School Contact Information'!C9</f>
        <v>0</v>
      </c>
      <c r="G2" s="36" t="e">
        <f>'1. School Contact Information'!C10</f>
        <v>#N/A</v>
      </c>
      <c r="H2" s="36" t="e">
        <f>'1. School Contact Information'!C11</f>
        <v>#N/A</v>
      </c>
      <c r="I2" s="36" t="e">
        <f>'1. School Contact Information'!C12</f>
        <v>#N/A</v>
      </c>
      <c r="J2" s="36" t="e">
        <f>'1. School Contact Information'!C13</f>
        <v>#N/A</v>
      </c>
      <c r="K2" s="36" t="str" cm="1">
        <f t="array" ref="K2">_xlfn.IFNA(_xlfn.IFS('1. School Contact Information'!C16="Yes", "School Council", '1. School Contact Information'!C17="Yes","Home &amp; School Association", AND('1. School Contact Information'!C16="Yes", '1. School Contact Information'!C17="Yes")=TRUE, "School Counil and Home &amp; School Association"),"")</f>
        <v/>
      </c>
      <c r="L2" s="36">
        <f>'1. School Contact Information'!C18</f>
        <v>0</v>
      </c>
      <c r="M2" s="36">
        <f>'1. School Contact Information'!C19</f>
        <v>0</v>
      </c>
      <c r="N2" s="36">
        <f>'1. School Contact Information'!C20</f>
        <v>0</v>
      </c>
      <c r="O2" s="36">
        <f>'1. School Contact Information'!C21</f>
        <v>0</v>
      </c>
      <c r="P2" s="36">
        <f>'1. School Contact Information'!C22</f>
        <v>0</v>
      </c>
      <c r="Q2" s="36">
        <f>'1. School Contact Information'!C23</f>
        <v>0</v>
      </c>
      <c r="R2" s="36">
        <f>'1. School Contact Information'!C24</f>
        <v>0</v>
      </c>
      <c r="S2" s="36">
        <f>'1. School Contact Information'!C25</f>
        <v>0</v>
      </c>
      <c r="T2" s="36">
        <f>'1. School Contact Information'!C26</f>
        <v>0</v>
      </c>
      <c r="U2" s="36" t="e">
        <f>'1. School Contact Information'!#REF!</f>
        <v>#REF!</v>
      </c>
      <c r="V2" s="36">
        <f>'1. School Contact Information'!C28</f>
        <v>0</v>
      </c>
      <c r="W2" s="36">
        <f>'2. School Generated Funds'!E11</f>
        <v>0</v>
      </c>
      <c r="X2" s="36" t="str">
        <f>'2. School Generated Funds'!E13</f>
        <v>-</v>
      </c>
      <c r="Y2" s="36" t="str">
        <f>'2. School Generated Funds'!E14</f>
        <v>-</v>
      </c>
      <c r="Z2" s="36">
        <f>'2. School Generated Funds'!E15</f>
        <v>0</v>
      </c>
      <c r="AA2" s="36" t="str">
        <f>_xlfn.IFNA(VLOOKUP("Book Fair", '2. School Generated Funds'!$B$20:$G$31,2,FALSE), "")</f>
        <v/>
      </c>
      <c r="AB2" s="42">
        <f>SUMIF('2. School Generated Funds'!$B$20:$B$31,"Book Fair",'2. School Generated Funds'!$G$20:$G$31)</f>
        <v>0</v>
      </c>
      <c r="AC2" s="36" t="str">
        <f>_xlfn.IFNA(VLOOKUP("Charity Fundraising", '2. School Generated Funds'!$B$20:$G$31,2,FALSE), "")</f>
        <v/>
      </c>
      <c r="AD2" s="36">
        <f>SUMIF('2. School Generated Funds'!$B$20:$B$31,"Charity Fundraising",'2. School Generated Funds'!$G$20:$G$31)</f>
        <v>0</v>
      </c>
      <c r="AE2" s="36" t="str">
        <f>_xlfn.IFNA(VLOOKUP("Excursions", '2. School Generated Funds'!$B$20:$G$31,2,FALSE), "")</f>
        <v/>
      </c>
      <c r="AF2" s="36">
        <f>SUMIF('2. School Generated Funds'!$B$20:$B$31,"Excursions",'2. School Generated Funds'!$G$20:$G$31)</f>
        <v>0</v>
      </c>
      <c r="AG2" s="36" t="str">
        <f>_xlfn.IFNA(VLOOKUP("Fundraising", '2. School Generated Funds'!$B$20:$G$31,2,FALSE), "")</f>
        <v/>
      </c>
      <c r="AH2" s="36">
        <f>SUMIF('2. School Generated Funds'!$B$20:$B$31,"Fundraising",'2. School Generated Funds'!$G$20:$G$31)</f>
        <v>0</v>
      </c>
      <c r="AI2" s="36" t="str">
        <f>_xlfn.IFNA(VLOOKUP("Graduation", '2. School Generated Funds'!$B$20:$G$31,2,FALSE), "")</f>
        <v/>
      </c>
      <c r="AJ2" s="36">
        <f>SUMIF('2. School Generated Funds'!$B$20:$B$31,"Graduation",'2. School Generated Funds'!$G$20:$G$31)</f>
        <v>0</v>
      </c>
      <c r="AK2" s="36" t="str">
        <f>_xlfn.IFNA(VLOOKUP("Move-A-Thon", '2. School Generated Funds'!$B$20:$G$31,2,FALSE), "")</f>
        <v/>
      </c>
      <c r="AL2" s="36">
        <f>SUMIF('2. School Generated Funds'!$B$20:$B$31,"Move-A-Thon",'2. School Generated Funds'!$G$20:$G$31)</f>
        <v>0</v>
      </c>
      <c r="AM2" s="36" t="str">
        <f>_xlfn.IFNA(VLOOKUP("Musical", '2. School Generated Funds'!$B$20:$G$31,2,FALSE), "")</f>
        <v/>
      </c>
      <c r="AN2" s="36">
        <f>SUMIF('2. School Generated Funds'!$B$20:$B$31,"Musical",'2. School Generated Funds'!$G$20:$G$31)</f>
        <v>0</v>
      </c>
      <c r="AO2" s="36" t="str">
        <f>_xlfn.IFNA(VLOOKUP("Student Activity", '2. School Generated Funds'!$B$20:$G$31,2,FALSE), "")</f>
        <v/>
      </c>
      <c r="AP2" s="36">
        <f>SUMIF('2. School Generated Funds'!$B$20:$B$31,"Student Activity",'2. School Generated Funds'!$G$20:$G$31)</f>
        <v>0</v>
      </c>
      <c r="AQ2" s="36" t="str">
        <f>_xlfn.IFNA(VLOOKUP("Terry Fox", '2. School Generated Funds'!$B$20:$G$31,2,FALSE), "")</f>
        <v/>
      </c>
      <c r="AR2" s="36">
        <f>SUMIF('2. School Generated Funds'!$B$20:$B$31,"Terry Fox",'2. School Generated Funds'!$G$20:$G$31)</f>
        <v>0</v>
      </c>
      <c r="AS2" s="36" t="str">
        <f>_xlfn.IFNA(VLOOKUP("Other", '2. School Generated Funds'!$B$20:$G$31,2,FALSE), "")</f>
        <v/>
      </c>
      <c r="AT2" s="36">
        <f>SUMIF('2. School Generated Funds'!$B$20:$B$31,"Other",'2. School Generated Funds'!$G$20:$G$31)</f>
        <v>0</v>
      </c>
      <c r="AU2" s="36">
        <f>'2. School Generated Funds'!G32</f>
        <v>0</v>
      </c>
      <c r="AV2" s="36" t="str">
        <f>_xlfn.IFNA(VLOOKUP("Book Fair",'2. School Generated Funds'!$B$38:$G$49,2,FALSE), "")</f>
        <v/>
      </c>
      <c r="AW2" s="42">
        <f>SUMIF('2. School Generated Funds'!$B$38:$B$49,"Book Fair",'2. School Generated Funds'!$G$38:$G$49)</f>
        <v>0</v>
      </c>
      <c r="AX2" s="36" t="str">
        <f>_xlfn.IFNA(VLOOKUP("Charity Fundraising", '2. School Generated Funds'!$B$38:$G$49,2,FALSE), "")</f>
        <v/>
      </c>
      <c r="AY2" s="36">
        <f>SUMIF('2. School Generated Funds'!$B$38:$B$49,"Charity Fundraising",'2. School Generated Funds'!$G$38:$G$49)</f>
        <v>0</v>
      </c>
      <c r="AZ2" s="36" t="str">
        <f>_xlfn.IFNA(VLOOKUP("Excursions", '2. School Generated Funds'!$B$38:$G$49,2,FALSE), "")</f>
        <v/>
      </c>
      <c r="BA2" s="36">
        <f>SUMIF('2. School Generated Funds'!$B$38:$B$49,"Excursions",'2. School Generated Funds'!$G$38:$G$49)</f>
        <v>0</v>
      </c>
      <c r="BB2" s="36" t="str">
        <f>_xlfn.IFNA(VLOOKUP("Fundraising", '2. School Generated Funds'!$B$38:$G$49,2,FALSE), "")</f>
        <v/>
      </c>
      <c r="BC2" s="36">
        <f>SUMIF('2. School Generated Funds'!$B$38:$B$49,"Fundraising",'2. School Generated Funds'!$G$38:$G$49)</f>
        <v>0</v>
      </c>
      <c r="BD2" s="36" t="str">
        <f>_xlfn.IFNA(VLOOKUP("Graduation", '2. School Generated Funds'!$B$38:$G$49,2,FALSE), "")</f>
        <v/>
      </c>
      <c r="BE2" s="36">
        <f>SUMIF('2. School Generated Funds'!$B$38:$B$49,"Graduation",'2. School Generated Funds'!$G$38:$G$49)</f>
        <v>0</v>
      </c>
      <c r="BF2" s="36" t="str">
        <f>_xlfn.IFNA(VLOOKUP("Move-A-Thon", '2. School Generated Funds'!$B$38:$G$49,2,FALSE), "")</f>
        <v/>
      </c>
      <c r="BG2" s="36">
        <f>SUMIF('2. School Generated Funds'!$B$38:$B$49,"Move-A-Thon",'2. School Generated Funds'!$G$38:$G$49)</f>
        <v>0</v>
      </c>
      <c r="BH2" s="36" t="str">
        <f>_xlfn.IFNA(VLOOKUP("Musical", '2. School Generated Funds'!$B$38:$G$49,2,FALSE), "")</f>
        <v/>
      </c>
      <c r="BI2" s="36">
        <f>SUMIF('2. School Generated Funds'!$B$38:$B$49,Sheet4!A8,'2. School Generated Funds'!$G$38:$G$49)</f>
        <v>0</v>
      </c>
      <c r="BJ2" s="36" t="str">
        <f>_xlfn.IFNA(VLOOKUP("Student Activity", '2. School Generated Funds'!$B$38:$G$49,2,FALSE), "")</f>
        <v/>
      </c>
      <c r="BK2" s="36">
        <f>SUMIF('2. School Generated Funds'!$B$38:$B$49,Sheet4!A9,'2. School Generated Funds'!$G$38:$G$49)</f>
        <v>0</v>
      </c>
      <c r="BL2" s="36" t="str">
        <f>_xlfn.IFNA(VLOOKUP("Terry Fox", '2. School Generated Funds'!$B$38:$G$49,2,FALSE), "")</f>
        <v/>
      </c>
      <c r="BM2" s="36">
        <f>SUMIF('2. School Generated Funds'!$B$38:$B$49,Sheet4!A10,'2. School Generated Funds'!$G$38:$G$49)</f>
        <v>0</v>
      </c>
      <c r="BN2" s="36" t="str">
        <f>_xlfn.IFNA(VLOOKUP("Other", '2. School Generated Funds'!$B$38:$G$49,2,FALSE), "")</f>
        <v/>
      </c>
      <c r="BO2" s="36">
        <f>SUMIF('2. School Generated Funds'!$B$38:$B$49,Sheet4!A11,'2. School Generated Funds'!$G$38:$G$49)</f>
        <v>0</v>
      </c>
      <c r="BP2" s="36">
        <f>'2. School Generated Funds'!G50</f>
        <v>0</v>
      </c>
      <c r="BQ2" s="36" t="str">
        <f>_xlfn.IFNA(VLOOKUP("Book Fair",'2. School Generated Funds'!$B$54:$G$65,2,FALSE), "")</f>
        <v/>
      </c>
      <c r="BR2" s="42">
        <f>SUMIF('2. School Generated Funds'!$B$54:$B$65,Sheet4!A2,'2. School Generated Funds'!$G$54:$G$65)</f>
        <v>0</v>
      </c>
      <c r="BS2" s="36" t="str">
        <f>_xlfn.IFNA(VLOOKUP("Charity Fundraising", '2. School Generated Funds'!$B$54:$G$65,2,FALSE), "")</f>
        <v/>
      </c>
      <c r="BT2" s="36">
        <f>SUMIF('2. School Generated Funds'!$B$54:$B$65,Sheet4!A3,'2. School Generated Funds'!$G$54:$G$65)</f>
        <v>0</v>
      </c>
      <c r="BU2" s="36" t="str">
        <f>_xlfn.IFNA(VLOOKUP("Excursions", '2. School Generated Funds'!$B$54:$G$65,2,FALSE), "")</f>
        <v/>
      </c>
      <c r="BV2" s="36">
        <f>SUMIF('2. School Generated Funds'!$B$54:$B$65,Sheet4!A4,'2. School Generated Funds'!$G$54:$G$65)</f>
        <v>0</v>
      </c>
      <c r="BW2" s="36" t="str">
        <f>_xlfn.IFNA(VLOOKUP("Fundraising", '2. School Generated Funds'!$B$54:$G$65,2,FALSE), "")</f>
        <v/>
      </c>
      <c r="BX2" s="36">
        <f>SUMIF('2. School Generated Funds'!$B$54:$B$65,Sheet4!A5,'2. School Generated Funds'!$G$54:$G$65)</f>
        <v>0</v>
      </c>
      <c r="BY2" s="36" t="str">
        <f>_xlfn.IFNA(VLOOKUP("Graduation", '2. School Generated Funds'!$B$54:$G$65,2,FALSE), "")</f>
        <v/>
      </c>
      <c r="BZ2" s="36">
        <f>SUMIF('2. School Generated Funds'!$B$54:$B$65,Sheet4!A6,'2. School Generated Funds'!$G$54:$G$65)</f>
        <v>0</v>
      </c>
      <c r="CB2" s="36" t="str">
        <f>_xlfn.IFNA(VLOOKUP("Move-A-Thon", '2. School Generated Funds'!$B$54:$G$65,2,FALSE), "")</f>
        <v/>
      </c>
      <c r="CC2" s="36">
        <f>SUMIF('2. School Generated Funds'!$B$54:$B$65,Sheet4!A7,'2. School Generated Funds'!$G$54:$G$65)</f>
        <v>0</v>
      </c>
      <c r="CD2" s="36" t="str">
        <f>_xlfn.IFNA(VLOOKUP("Musical", '2. School Generated Funds'!$B$54:$G$65,2,FALSE), "")</f>
        <v/>
      </c>
      <c r="CE2" s="36">
        <f>SUMIF('2. School Generated Funds'!$B$54:$B$65,Sheet4!A8,'2. School Generated Funds'!$G$54:$G$65)</f>
        <v>0</v>
      </c>
      <c r="CF2" s="36" t="str">
        <f>_xlfn.IFNA(VLOOKUP("Student Activity", '2. School Generated Funds'!$B$54:$G$65,2,FALSE), "")</f>
        <v/>
      </c>
      <c r="CG2" s="36">
        <f>SUMIF('2. School Generated Funds'!$B$54:$B$65,Sheet4!A9,'2. School Generated Funds'!$G$54:$G$65)</f>
        <v>0</v>
      </c>
      <c r="CH2" s="36" t="str">
        <f>_xlfn.IFNA(VLOOKUP("Terry Fox", '2. School Generated Funds'!$B$54:$G$65,2,FALSE), "")</f>
        <v/>
      </c>
      <c r="CI2" s="36">
        <f>SUMIF('2. School Generated Funds'!$B$54:$B$65,Sheet4!A10,'2. School Generated Funds'!$G$54:$G$65)</f>
        <v>0</v>
      </c>
      <c r="CJ2" s="36" t="str">
        <f>_xlfn.IFNA(VLOOKUP("Other", '2. School Generated Funds'!$B$54:$G$65,2,FALSE), "")</f>
        <v/>
      </c>
      <c r="CK2" s="36">
        <f>SUMIF('2. School Generated Funds'!$B$54:$B$65,Sheet4!A11,'2. School Generated Funds'!$G$54:$G$65)</f>
        <v>0</v>
      </c>
      <c r="CL2" s="36">
        <f>'2. School Generated Funds'!G66</f>
        <v>0</v>
      </c>
      <c r="CM2" s="36" t="e">
        <f>'2. School Generated Funds'!#REF!</f>
        <v>#REF!</v>
      </c>
      <c r="CN2" s="36" t="e">
        <f>'2. School Generated Funds'!#REF!</f>
        <v>#REF!</v>
      </c>
      <c r="CO2" s="36" t="e">
        <f>'2. School Generated Funds'!#REF!</f>
        <v>#REF!</v>
      </c>
      <c r="CP2" s="36" t="e">
        <f>'2. School Generated Funds'!#REF!</f>
        <v>#REF!</v>
      </c>
      <c r="CQ2" s="36" t="e">
        <f>'2. School Generated Funds'!#REF!</f>
        <v>#REF!</v>
      </c>
      <c r="CR2" s="36" t="e">
        <f>'2. School Generated Funds'!#REF!</f>
        <v>#REF!</v>
      </c>
      <c r="CS2" s="36" t="e">
        <f>'2. School Generated Funds'!#REF!</f>
        <v>#REF!</v>
      </c>
      <c r="CT2" s="36" t="e">
        <f>'2. School Generated Funds'!#REF!</f>
        <v>#REF!</v>
      </c>
      <c r="CU2" s="36" t="e">
        <f>'2. School Generated Funds'!#REF!</f>
        <v>#REF!</v>
      </c>
      <c r="CV2" s="36" t="e">
        <f>'2. School Generated Funds'!#REF!</f>
        <v>#REF!</v>
      </c>
      <c r="CW2" s="36">
        <f>'2. School Generated Funds'!B73</f>
        <v>0</v>
      </c>
      <c r="CX2" s="36">
        <f>'2. School Generated Funds'!B76</f>
        <v>0</v>
      </c>
      <c r="CY2" s="36" t="e">
        <f>'2. School Generated Funds'!#REF!</f>
        <v>#REF!</v>
      </c>
      <c r="CZ2" s="36" t="e">
        <f>'2. School Generated Funds'!#REF!</f>
        <v>#REF!</v>
      </c>
      <c r="DA2" s="36" t="e">
        <f>'2. School Generated Funds'!#REF!</f>
        <v>#REF!</v>
      </c>
      <c r="DB2" s="36" t="e">
        <f>'2. School Generated Funds'!#REF!</f>
        <v>#REF!</v>
      </c>
      <c r="DC2" s="36" t="e">
        <f>'2. School Generated Funds'!#REF!</f>
        <v>#REF!</v>
      </c>
      <c r="DD2" s="36" t="e">
        <f>SUM('2. School Generated Funds'!#REF!)</f>
        <v>#REF!</v>
      </c>
      <c r="DE2" s="36">
        <f>'2. School Generated Funds'!C85</f>
        <v>0</v>
      </c>
      <c r="DF2" s="36">
        <f>'2. School Generated Funds'!C86</f>
        <v>0</v>
      </c>
      <c r="DG2" s="36">
        <f>'2. School Generated Funds'!C87</f>
        <v>0</v>
      </c>
      <c r="DH2" s="36">
        <f>'2. School Generated Funds'!C88</f>
        <v>0</v>
      </c>
      <c r="DI2" s="36">
        <f>'2. School Generated Funds'!C89</f>
        <v>0</v>
      </c>
      <c r="DJ2" s="36">
        <f>'2. School Generated Funds'!C90</f>
        <v>0</v>
      </c>
      <c r="DK2" s="36">
        <f>'2. School Generated Funds'!C91</f>
        <v>0</v>
      </c>
      <c r="DL2" s="36">
        <f>'2. School Generated Funds'!C92</f>
        <v>0</v>
      </c>
      <c r="DM2" s="36">
        <f>'2. School Generated Funds'!C93</f>
        <v>0</v>
      </c>
      <c r="DN2" s="36">
        <f>'2. School Generated Funds'!B96</f>
        <v>0</v>
      </c>
      <c r="DO2" s="41" t="str">
        <f>IF('2. School Generated Funds'!D100="","",'2. School Generated Funds'!D100)</f>
        <v/>
      </c>
      <c r="DP2" s="36">
        <f>'3. School Needs Assessment'!D10</f>
        <v>0</v>
      </c>
      <c r="DQ2" s="36">
        <f>'3. School Needs Assessment'!C17</f>
        <v>0</v>
      </c>
      <c r="DR2" s="36">
        <f>'3. School Needs Assessment'!F17</f>
        <v>0</v>
      </c>
      <c r="DS2" s="36">
        <f>'3. School Needs Assessment'!C18</f>
        <v>0</v>
      </c>
      <c r="DT2" s="36">
        <f>'3. School Needs Assessment'!F18</f>
        <v>0</v>
      </c>
      <c r="DV2" s="36">
        <f>SUM('3. School Needs Assessment'!F20:F24)</f>
        <v>0</v>
      </c>
      <c r="DW2" s="36">
        <f>'3. School Needs Assessment'!C25</f>
        <v>0</v>
      </c>
      <c r="DX2" s="36">
        <f>'3. School Needs Assessment'!F25</f>
        <v>0</v>
      </c>
      <c r="DZ2" s="36">
        <f>SUM('3. School Needs Assessment'!F27:F28)</f>
        <v>0</v>
      </c>
      <c r="EB2" s="36">
        <f>SUM('3. School Needs Assessment'!F30:F32)</f>
        <v>0</v>
      </c>
      <c r="ED2" s="36">
        <f>SUM('3. School Needs Assessment'!F34:F38)</f>
        <v>0</v>
      </c>
      <c r="EE2" s="36">
        <f>'3. School Needs Assessment'!E50</f>
        <v>0</v>
      </c>
      <c r="EF2" s="36">
        <f>'3. School Needs Assessment'!E52</f>
        <v>0</v>
      </c>
    </row>
    <row r="3" spans="1:136" s="26" customFormat="1" x14ac:dyDescent="0.2"/>
  </sheetData>
  <sheetProtection algorithmName="SHA-512" hashValue="GxCzAOnlLhp8rL+mFC4DixQgMyE0qrM6GqALpzLlmpM79xjVb7qyv9+j6edApS8VUwdBst22RTxt0G3VOHVmeA==" saltValue="FS1oU4pEU6DY4C/xrIqp0Q==" spinCount="100000" sheet="1" objects="1" scenarios="1"/>
  <pageMargins left="0.7" right="0.7" top="0.75" bottom="0.75" header="0.3" footer="0.3"/>
  <pageSetup orientation="portrait" r:id="rId1"/>
  <ignoredErrors>
    <ignoredError xmlns:x16r3="http://schemas.microsoft.com/office/spreadsheetml/2018/08/main" sqref="B2" x16r3:misleadingForma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2:B11"/>
  <sheetViews>
    <sheetView workbookViewId="0">
      <selection activeCell="A8" sqref="A8"/>
    </sheetView>
  </sheetViews>
  <sheetFormatPr defaultColWidth="14.42578125" defaultRowHeight="15.75" customHeight="1" x14ac:dyDescent="0.2"/>
  <sheetData>
    <row r="2" spans="1:2" ht="15" x14ac:dyDescent="0.2">
      <c r="A2" s="24" t="s">
        <v>54</v>
      </c>
      <c r="B2" s="10"/>
    </row>
    <row r="3" spans="1:2" ht="15" x14ac:dyDescent="0.2">
      <c r="A3" s="24" t="s">
        <v>55</v>
      </c>
    </row>
    <row r="4" spans="1:2" ht="15" x14ac:dyDescent="0.2">
      <c r="A4" s="24" t="s">
        <v>56</v>
      </c>
    </row>
    <row r="5" spans="1:2" ht="15" x14ac:dyDescent="0.2">
      <c r="A5" s="24" t="s">
        <v>57</v>
      </c>
    </row>
    <row r="6" spans="1:2" ht="15" x14ac:dyDescent="0.2">
      <c r="A6" s="25" t="s">
        <v>58</v>
      </c>
    </row>
    <row r="7" spans="1:2" ht="15" x14ac:dyDescent="0.2">
      <c r="A7" s="24" t="s">
        <v>59</v>
      </c>
    </row>
    <row r="8" spans="1:2" ht="15.75" customHeight="1" x14ac:dyDescent="0.2">
      <c r="A8" s="24" t="s">
        <v>60</v>
      </c>
    </row>
    <row r="9" spans="1:2" ht="15.75" customHeight="1" x14ac:dyDescent="0.2">
      <c r="A9" s="25" t="s">
        <v>703</v>
      </c>
    </row>
    <row r="10" spans="1:2" ht="15.75" customHeight="1" x14ac:dyDescent="0.2">
      <c r="A10" s="24" t="s">
        <v>704</v>
      </c>
    </row>
    <row r="11" spans="1:2" ht="15.75" customHeight="1" x14ac:dyDescent="0.2">
      <c r="A11" s="25" t="s">
        <v>61</v>
      </c>
    </row>
  </sheetData>
  <sortState xmlns:xlrd2="http://schemas.microsoft.com/office/spreadsheetml/2017/richdata2" ref="A2:A10">
    <sortCondition ref="A2:A10"/>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04E7-2112-4245-BD72-05B6A995366B}">
  <sheetPr codeName="Sheet6"/>
  <dimension ref="A1:P589"/>
  <sheetViews>
    <sheetView topLeftCell="S1" workbookViewId="0">
      <selection activeCell="U6" sqref="U6"/>
    </sheetView>
  </sheetViews>
  <sheetFormatPr defaultRowHeight="15" x14ac:dyDescent="0.2"/>
  <cols>
    <col min="1" max="1" width="24.28515625" style="28" hidden="1" customWidth="1"/>
    <col min="2" max="2" width="61.7109375" hidden="1" customWidth="1"/>
    <col min="3" max="3" width="63.28515625" style="22" hidden="1" customWidth="1"/>
    <col min="4" max="13" width="0" hidden="1" customWidth="1"/>
    <col min="14" max="14" width="72.85546875" hidden="1" customWidth="1"/>
    <col min="15" max="15" width="41.140625" hidden="1" customWidth="1"/>
    <col min="16" max="16" width="9.7109375" hidden="1" customWidth="1"/>
    <col min="17" max="18" width="0" hidden="1" customWidth="1"/>
  </cols>
  <sheetData>
    <row r="1" spans="1:16" ht="16.5" x14ac:dyDescent="0.25">
      <c r="A1" s="30" t="s">
        <v>724</v>
      </c>
      <c r="B1" s="31" t="s">
        <v>1035</v>
      </c>
      <c r="C1" s="283" t="s">
        <v>1036</v>
      </c>
      <c r="D1" s="37"/>
      <c r="E1" s="37"/>
      <c r="F1" s="37"/>
      <c r="G1" s="37"/>
      <c r="H1" s="37"/>
      <c r="I1" s="37"/>
      <c r="J1" s="37"/>
      <c r="K1" s="37"/>
      <c r="L1" s="37"/>
      <c r="N1" t="s">
        <v>725</v>
      </c>
      <c r="O1" t="s">
        <v>725</v>
      </c>
      <c r="P1" t="s">
        <v>724</v>
      </c>
    </row>
    <row r="2" spans="1:16" ht="15.75" x14ac:dyDescent="0.25">
      <c r="A2" s="28">
        <f t="shared" ref="A2:A65" si="0">_xlfn.IFNA(VLOOKUP(B2,O:P,2,FALSE),"CC not found - Please enter")</f>
        <v>348</v>
      </c>
      <c r="B2" s="10" t="s">
        <v>85</v>
      </c>
      <c r="C2" s="284" t="s">
        <v>85</v>
      </c>
      <c r="D2" s="37"/>
      <c r="E2" s="270" t="s">
        <v>86</v>
      </c>
      <c r="F2" s="37"/>
      <c r="G2" s="37"/>
      <c r="H2" s="37"/>
      <c r="I2" s="37"/>
      <c r="J2" s="37"/>
      <c r="K2" s="37"/>
      <c r="L2" s="37" t="s">
        <v>1082</v>
      </c>
      <c r="N2" s="10" t="s">
        <v>85</v>
      </c>
      <c r="O2" t="str">
        <f t="shared" ref="O2:O65" si="1">_xlfn.IFNA(VLOOKUP(N2,B:B,1,FALSE),"")</f>
        <v>A Y Jackson Secondary School</v>
      </c>
      <c r="P2" s="27">
        <v>348</v>
      </c>
    </row>
    <row r="3" spans="1:16" ht="15.75" x14ac:dyDescent="0.25">
      <c r="A3" s="28">
        <f t="shared" si="0"/>
        <v>1382</v>
      </c>
      <c r="B3" t="s">
        <v>87</v>
      </c>
      <c r="C3" s="284" t="s">
        <v>848</v>
      </c>
      <c r="D3" s="37"/>
      <c r="E3" s="270" t="s">
        <v>88</v>
      </c>
      <c r="F3" s="37"/>
      <c r="G3" s="37"/>
      <c r="H3" s="37"/>
      <c r="I3" s="37"/>
      <c r="J3" s="37"/>
      <c r="K3" s="37"/>
      <c r="L3" s="37"/>
      <c r="N3" t="s">
        <v>87</v>
      </c>
      <c r="O3" t="str">
        <f t="shared" si="1"/>
        <v>Adam Beck Public School</v>
      </c>
      <c r="P3" s="27">
        <v>1382</v>
      </c>
    </row>
    <row r="4" spans="1:16" ht="15.75" x14ac:dyDescent="0.25">
      <c r="A4" s="28">
        <f t="shared" si="0"/>
        <v>1418</v>
      </c>
      <c r="B4" t="s">
        <v>89</v>
      </c>
      <c r="C4" s="284" t="s">
        <v>89</v>
      </c>
      <c r="D4" s="37"/>
      <c r="E4" s="268" t="s">
        <v>90</v>
      </c>
      <c r="F4" s="37"/>
      <c r="G4" s="37"/>
      <c r="H4" s="37"/>
      <c r="I4" s="37"/>
      <c r="J4" s="37"/>
      <c r="K4" s="37"/>
      <c r="L4" s="37" t="s">
        <v>1083</v>
      </c>
      <c r="N4" t="s">
        <v>89</v>
      </c>
      <c r="O4" t="str">
        <f t="shared" si="1"/>
        <v>Africentric Alternative School</v>
      </c>
      <c r="P4" s="27">
        <v>1418</v>
      </c>
    </row>
    <row r="5" spans="1:16" ht="15.75" x14ac:dyDescent="0.25">
      <c r="A5" s="28">
        <f t="shared" si="0"/>
        <v>1156</v>
      </c>
      <c r="B5" t="s">
        <v>91</v>
      </c>
      <c r="C5" s="284" t="s">
        <v>91</v>
      </c>
      <c r="D5" s="37"/>
      <c r="E5" s="270" t="s">
        <v>92</v>
      </c>
      <c r="F5" s="37"/>
      <c r="G5" s="37"/>
      <c r="H5" s="37"/>
      <c r="I5" s="37"/>
      <c r="J5" s="37"/>
      <c r="K5" s="37"/>
      <c r="L5" s="37">
        <v>2</v>
      </c>
      <c r="N5" t="s">
        <v>91</v>
      </c>
      <c r="O5" t="str">
        <f t="shared" si="1"/>
        <v>Agincourt Collegiate Institute</v>
      </c>
      <c r="P5" s="27">
        <v>1156</v>
      </c>
    </row>
    <row r="6" spans="1:16" ht="15.75" x14ac:dyDescent="0.25">
      <c r="A6" s="28">
        <f t="shared" si="0"/>
        <v>1319</v>
      </c>
      <c r="B6" t="s">
        <v>93</v>
      </c>
      <c r="C6" s="284" t="s">
        <v>93</v>
      </c>
      <c r="D6" s="37"/>
      <c r="E6" s="270" t="s">
        <v>94</v>
      </c>
      <c r="F6" s="37"/>
      <c r="G6" s="37"/>
      <c r="H6" s="37"/>
      <c r="I6" s="37"/>
      <c r="J6" s="37"/>
      <c r="K6" s="37"/>
      <c r="L6" s="37">
        <v>3</v>
      </c>
      <c r="N6" t="s">
        <v>93</v>
      </c>
      <c r="O6" t="str">
        <f t="shared" si="1"/>
        <v>Agincourt Junior Public School</v>
      </c>
      <c r="P6" s="27">
        <v>1319</v>
      </c>
    </row>
    <row r="7" spans="1:16" ht="15.75" x14ac:dyDescent="0.25">
      <c r="A7" s="28">
        <f t="shared" si="0"/>
        <v>130</v>
      </c>
      <c r="B7" t="s">
        <v>95</v>
      </c>
      <c r="C7" s="284" t="s">
        <v>95</v>
      </c>
      <c r="D7" s="37"/>
      <c r="E7" s="270" t="s">
        <v>96</v>
      </c>
      <c r="F7" s="37"/>
      <c r="G7" s="37"/>
      <c r="H7" s="37"/>
      <c r="I7" s="37"/>
      <c r="J7" s="37"/>
      <c r="K7" s="37"/>
      <c r="L7" s="37">
        <v>4</v>
      </c>
      <c r="N7" t="s">
        <v>95</v>
      </c>
      <c r="O7" t="str">
        <f t="shared" si="1"/>
        <v>Agnes Macphail Public School</v>
      </c>
      <c r="P7" s="27">
        <v>130</v>
      </c>
    </row>
    <row r="8" spans="1:16" x14ac:dyDescent="0.2">
      <c r="A8" s="28">
        <f t="shared" si="0"/>
        <v>1157</v>
      </c>
      <c r="B8" t="s">
        <v>97</v>
      </c>
      <c r="C8" s="284" t="s">
        <v>97</v>
      </c>
      <c r="D8" s="37"/>
      <c r="E8" s="37"/>
      <c r="F8" s="37"/>
      <c r="G8" s="37"/>
      <c r="H8" s="37"/>
      <c r="I8" s="37"/>
      <c r="J8" s="37"/>
      <c r="K8" s="37"/>
      <c r="L8" s="37">
        <v>5</v>
      </c>
      <c r="N8" t="s">
        <v>97</v>
      </c>
      <c r="O8" t="str">
        <f t="shared" si="1"/>
        <v>Albert Campbell Collegiate Institute</v>
      </c>
      <c r="P8" s="27">
        <v>1157</v>
      </c>
    </row>
    <row r="9" spans="1:16" x14ac:dyDescent="0.2">
      <c r="A9" s="28">
        <f t="shared" si="0"/>
        <v>1143</v>
      </c>
      <c r="B9" t="s">
        <v>98</v>
      </c>
      <c r="C9" s="284" t="s">
        <v>98</v>
      </c>
      <c r="D9" s="37"/>
      <c r="E9" s="37"/>
      <c r="F9" s="37"/>
      <c r="G9" s="37"/>
      <c r="H9" s="37"/>
      <c r="I9" s="37"/>
      <c r="J9" s="37"/>
      <c r="K9" s="37"/>
      <c r="L9" s="37" t="s">
        <v>1085</v>
      </c>
      <c r="N9" t="s">
        <v>98</v>
      </c>
      <c r="O9" t="str">
        <f t="shared" si="1"/>
        <v>Albion Heights Junior Middle School</v>
      </c>
      <c r="P9" s="27">
        <v>1143</v>
      </c>
    </row>
    <row r="10" spans="1:16" x14ac:dyDescent="0.2">
      <c r="A10" s="28">
        <f t="shared" si="0"/>
        <v>442</v>
      </c>
      <c r="B10" t="s">
        <v>99</v>
      </c>
      <c r="C10" s="284" t="s">
        <v>849</v>
      </c>
      <c r="D10" s="37"/>
      <c r="E10" s="37"/>
      <c r="F10" s="37"/>
      <c r="G10" s="37"/>
      <c r="H10" s="37"/>
      <c r="I10" s="37"/>
      <c r="J10" s="37"/>
      <c r="K10" s="37"/>
      <c r="L10" s="37"/>
      <c r="N10" t="s">
        <v>99</v>
      </c>
      <c r="O10" t="str">
        <f t="shared" si="1"/>
        <v>Alexander Muir/Gladstone Ave Public Sch</v>
      </c>
      <c r="P10" s="27">
        <v>442</v>
      </c>
    </row>
    <row r="11" spans="1:16" ht="15.75" x14ac:dyDescent="0.25">
      <c r="A11" s="28">
        <f t="shared" si="0"/>
        <v>1436</v>
      </c>
      <c r="B11" t="s">
        <v>100</v>
      </c>
      <c r="C11" s="284" t="s">
        <v>100</v>
      </c>
      <c r="D11" s="37"/>
      <c r="E11" s="270" t="s">
        <v>1228</v>
      </c>
      <c r="F11" s="37"/>
      <c r="G11" s="37"/>
      <c r="H11" s="37"/>
      <c r="I11" s="37"/>
      <c r="J11" s="37"/>
      <c r="K11" s="37"/>
      <c r="L11" s="37"/>
      <c r="N11" t="s">
        <v>100</v>
      </c>
      <c r="O11" t="str">
        <f t="shared" si="1"/>
        <v>Alexander Stirling Public School</v>
      </c>
      <c r="P11" s="27">
        <v>1436</v>
      </c>
    </row>
    <row r="12" spans="1:16" ht="15.75" x14ac:dyDescent="0.25">
      <c r="A12" s="28">
        <f t="shared" si="0"/>
        <v>1158</v>
      </c>
      <c r="B12" t="s">
        <v>101</v>
      </c>
      <c r="C12" s="284" t="s">
        <v>850</v>
      </c>
      <c r="D12" s="37"/>
      <c r="E12" s="270" t="s">
        <v>705</v>
      </c>
      <c r="F12" s="37"/>
      <c r="G12" s="37"/>
      <c r="H12" s="37"/>
      <c r="I12" s="37"/>
      <c r="J12" s="37"/>
      <c r="K12" s="37"/>
      <c r="L12" s="37"/>
      <c r="N12" t="s">
        <v>101</v>
      </c>
      <c r="O12" t="str">
        <f t="shared" si="1"/>
        <v>Alexmuir Public School</v>
      </c>
      <c r="P12" s="27">
        <v>1158</v>
      </c>
    </row>
    <row r="13" spans="1:16" ht="15.75" x14ac:dyDescent="0.25">
      <c r="A13" s="28">
        <f t="shared" si="0"/>
        <v>1369</v>
      </c>
      <c r="B13" t="s">
        <v>102</v>
      </c>
      <c r="C13" s="284" t="s">
        <v>851</v>
      </c>
      <c r="D13" s="37"/>
      <c r="E13" s="270" t="s">
        <v>706</v>
      </c>
      <c r="F13" s="37"/>
      <c r="G13" s="37"/>
      <c r="H13" s="37"/>
      <c r="I13" s="37"/>
      <c r="J13" s="37"/>
      <c r="K13" s="37"/>
      <c r="L13" s="37"/>
      <c r="N13" t="s">
        <v>102</v>
      </c>
      <c r="O13" t="str">
        <f t="shared" si="1"/>
        <v>Allenby Public School</v>
      </c>
      <c r="P13" s="27">
        <v>1369</v>
      </c>
    </row>
    <row r="14" spans="1:16" ht="15.75" x14ac:dyDescent="0.25">
      <c r="A14" s="28">
        <f t="shared" si="0"/>
        <v>1210</v>
      </c>
      <c r="B14" t="s">
        <v>103</v>
      </c>
      <c r="C14" s="284" t="s">
        <v>103</v>
      </c>
      <c r="D14" s="37"/>
      <c r="E14" s="270" t="s">
        <v>707</v>
      </c>
      <c r="F14" s="37"/>
      <c r="G14" s="37"/>
      <c r="H14" s="37"/>
      <c r="I14" s="37"/>
      <c r="J14" s="37"/>
      <c r="K14" s="37"/>
      <c r="L14" s="37"/>
      <c r="N14" t="s">
        <v>103</v>
      </c>
      <c r="O14" t="str">
        <f t="shared" si="1"/>
        <v>ALPHA Alternative Junior School</v>
      </c>
      <c r="P14" s="27">
        <v>1210</v>
      </c>
    </row>
    <row r="15" spans="1:16" ht="15.75" x14ac:dyDescent="0.25">
      <c r="A15" s="28" t="str">
        <f t="shared" si="0"/>
        <v>CC not found - Please enter</v>
      </c>
      <c r="B15" t="s">
        <v>104</v>
      </c>
      <c r="C15" s="284" t="s">
        <v>104</v>
      </c>
      <c r="D15" s="37"/>
      <c r="E15" s="270" t="s">
        <v>708</v>
      </c>
      <c r="F15" s="37"/>
      <c r="G15" s="37"/>
      <c r="H15" s="37"/>
      <c r="I15" s="37"/>
      <c r="J15" s="37"/>
      <c r="K15" s="37"/>
      <c r="L15" s="37"/>
      <c r="N15" t="s">
        <v>840</v>
      </c>
      <c r="O15" t="str">
        <f t="shared" si="1"/>
        <v/>
      </c>
      <c r="P15" s="27">
        <v>1420</v>
      </c>
    </row>
    <row r="16" spans="1:16" ht="15.75" x14ac:dyDescent="0.25">
      <c r="A16" s="28" t="str">
        <f t="shared" si="0"/>
        <v>CC not found - Please enter</v>
      </c>
      <c r="B16" t="s">
        <v>105</v>
      </c>
      <c r="C16" s="284" t="s">
        <v>852</v>
      </c>
      <c r="D16" s="37"/>
      <c r="E16" s="270" t="s">
        <v>709</v>
      </c>
      <c r="F16" s="37"/>
      <c r="G16" s="37"/>
      <c r="H16" s="37"/>
      <c r="I16" s="37"/>
      <c r="J16" s="37"/>
      <c r="K16" s="37"/>
      <c r="L16" s="37"/>
      <c r="N16" t="s">
        <v>106</v>
      </c>
      <c r="O16" t="str">
        <f t="shared" si="1"/>
        <v>Alvin Curling Public School</v>
      </c>
      <c r="P16" s="27" t="s">
        <v>726</v>
      </c>
    </row>
    <row r="17" spans="1:16" ht="15.75" x14ac:dyDescent="0.25">
      <c r="A17" s="28" t="str">
        <f t="shared" si="0"/>
        <v>(3947/549)</v>
      </c>
      <c r="B17" t="s">
        <v>106</v>
      </c>
      <c r="C17" s="284" t="s">
        <v>106</v>
      </c>
      <c r="D17" s="37"/>
      <c r="E17" s="270" t="s">
        <v>107</v>
      </c>
      <c r="F17" s="37"/>
      <c r="G17" s="37"/>
      <c r="H17" s="37"/>
      <c r="I17" s="37"/>
      <c r="J17" s="37"/>
      <c r="K17" s="37"/>
      <c r="L17" s="37"/>
      <c r="N17" t="s">
        <v>730</v>
      </c>
      <c r="O17" t="str">
        <f t="shared" si="1"/>
        <v/>
      </c>
      <c r="P17" s="27">
        <v>1095</v>
      </c>
    </row>
    <row r="18" spans="1:16" ht="15.75" x14ac:dyDescent="0.25">
      <c r="A18" s="28" t="str">
        <f t="shared" si="0"/>
        <v>CC not found - Please enter</v>
      </c>
      <c r="B18" t="s">
        <v>108</v>
      </c>
      <c r="C18" s="284" t="s">
        <v>108</v>
      </c>
      <c r="D18" s="37"/>
      <c r="E18" s="270" t="s">
        <v>845</v>
      </c>
      <c r="F18" s="37"/>
      <c r="G18" s="37"/>
      <c r="H18" s="37"/>
      <c r="I18" s="37"/>
      <c r="J18" s="37"/>
      <c r="K18" s="37"/>
      <c r="L18" s="37"/>
      <c r="N18" t="s">
        <v>109</v>
      </c>
      <c r="O18" t="str">
        <f t="shared" si="1"/>
        <v>Ancaster Road Public School</v>
      </c>
      <c r="P18" s="27">
        <v>1264</v>
      </c>
    </row>
    <row r="19" spans="1:16" ht="15.75" x14ac:dyDescent="0.25">
      <c r="A19" s="28">
        <f t="shared" si="0"/>
        <v>1264</v>
      </c>
      <c r="B19" t="s">
        <v>109</v>
      </c>
      <c r="C19" s="284" t="s">
        <v>853</v>
      </c>
      <c r="D19" s="37"/>
      <c r="E19" s="270" t="s">
        <v>710</v>
      </c>
      <c r="F19" s="37"/>
      <c r="G19" s="37"/>
      <c r="H19" s="37"/>
      <c r="I19" s="37"/>
      <c r="J19" s="37"/>
      <c r="K19" s="37"/>
      <c r="L19" s="37"/>
      <c r="N19" t="s">
        <v>110</v>
      </c>
      <c r="O19" t="str">
        <f t="shared" si="1"/>
        <v>Annette Street Public School</v>
      </c>
      <c r="P19" s="27">
        <v>206</v>
      </c>
    </row>
    <row r="20" spans="1:16" ht="15.75" x14ac:dyDescent="0.25">
      <c r="A20" s="28">
        <f t="shared" si="0"/>
        <v>206</v>
      </c>
      <c r="B20" t="s">
        <v>110</v>
      </c>
      <c r="C20" s="284" t="s">
        <v>854</v>
      </c>
      <c r="D20" s="37"/>
      <c r="E20" s="270" t="s">
        <v>711</v>
      </c>
      <c r="F20" s="37"/>
      <c r="G20" s="37"/>
      <c r="H20" s="37"/>
      <c r="I20" s="37"/>
      <c r="J20" s="37"/>
      <c r="K20" s="37"/>
      <c r="L20" s="37"/>
      <c r="N20" t="s">
        <v>111</v>
      </c>
      <c r="O20" t="str">
        <f t="shared" si="1"/>
        <v>Anson Park Public School</v>
      </c>
      <c r="P20" s="27">
        <v>439</v>
      </c>
    </row>
    <row r="21" spans="1:16" ht="15.75" x14ac:dyDescent="0.25">
      <c r="A21" s="28">
        <f t="shared" si="0"/>
        <v>439</v>
      </c>
      <c r="B21" t="s">
        <v>111</v>
      </c>
      <c r="C21" s="284" t="s">
        <v>111</v>
      </c>
      <c r="D21" s="37"/>
      <c r="E21" s="270" t="s">
        <v>1231</v>
      </c>
      <c r="F21" s="37"/>
      <c r="G21" s="37"/>
      <c r="H21" s="37"/>
      <c r="I21" s="37"/>
      <c r="J21" s="37"/>
      <c r="K21" s="37"/>
      <c r="L21" s="37"/>
      <c r="N21" t="s">
        <v>764</v>
      </c>
      <c r="O21" t="str">
        <f t="shared" si="1"/>
        <v/>
      </c>
      <c r="P21" s="27">
        <v>1437</v>
      </c>
    </row>
    <row r="22" spans="1:16" ht="15.75" x14ac:dyDescent="0.25">
      <c r="A22" s="28" t="str">
        <f t="shared" si="0"/>
        <v>CC not found - Please enter</v>
      </c>
      <c r="B22" t="s">
        <v>112</v>
      </c>
      <c r="C22" s="284" t="s">
        <v>764</v>
      </c>
      <c r="D22" s="37"/>
      <c r="E22" s="270" t="s">
        <v>712</v>
      </c>
      <c r="F22" s="37"/>
      <c r="G22" s="37"/>
      <c r="H22" s="37"/>
      <c r="I22" s="37"/>
      <c r="J22" s="37"/>
      <c r="K22" s="37"/>
      <c r="L22" s="37"/>
      <c r="N22" t="s">
        <v>734</v>
      </c>
      <c r="O22" t="str">
        <f t="shared" si="1"/>
        <v/>
      </c>
      <c r="P22" s="27">
        <v>26</v>
      </c>
    </row>
    <row r="23" spans="1:16" ht="15.75" x14ac:dyDescent="0.25">
      <c r="A23" s="28" t="str">
        <f t="shared" si="0"/>
        <v>CC not found - Please enter</v>
      </c>
      <c r="B23" t="s">
        <v>113</v>
      </c>
      <c r="C23" s="284" t="s">
        <v>113</v>
      </c>
      <c r="D23" s="37"/>
      <c r="E23" s="270" t="s">
        <v>1230</v>
      </c>
      <c r="F23" s="37"/>
      <c r="G23" s="37"/>
      <c r="H23" s="37"/>
      <c r="I23" s="37"/>
      <c r="J23" s="37"/>
      <c r="K23" s="37"/>
      <c r="L23" s="37"/>
      <c r="N23" t="s">
        <v>114</v>
      </c>
      <c r="O23" t="str">
        <f t="shared" si="1"/>
        <v>Armour Heights Public School</v>
      </c>
      <c r="P23" s="27">
        <v>1096</v>
      </c>
    </row>
    <row r="24" spans="1:16" ht="15.75" x14ac:dyDescent="0.25">
      <c r="A24" s="28">
        <f t="shared" si="0"/>
        <v>1096</v>
      </c>
      <c r="B24" t="s">
        <v>114</v>
      </c>
      <c r="C24" s="284" t="s">
        <v>114</v>
      </c>
      <c r="D24" s="37"/>
      <c r="E24" s="270" t="s">
        <v>713</v>
      </c>
      <c r="F24" s="37"/>
      <c r="G24" s="37"/>
      <c r="H24" s="37"/>
      <c r="I24" s="37"/>
      <c r="J24" s="37"/>
      <c r="K24" s="37"/>
      <c r="L24" s="37"/>
      <c r="N24" t="s">
        <v>763</v>
      </c>
      <c r="O24" t="str">
        <f t="shared" si="1"/>
        <v/>
      </c>
      <c r="P24" s="27">
        <v>1159</v>
      </c>
    </row>
    <row r="25" spans="1:16" ht="15.75" x14ac:dyDescent="0.25">
      <c r="A25" s="28" t="str">
        <f t="shared" si="0"/>
        <v>CC not found - Please enter</v>
      </c>
      <c r="B25" t="s">
        <v>115</v>
      </c>
      <c r="C25" s="284" t="s">
        <v>115</v>
      </c>
      <c r="D25" s="37"/>
      <c r="E25" s="270" t="s">
        <v>714</v>
      </c>
      <c r="F25" s="37"/>
      <c r="G25" s="37"/>
      <c r="H25" s="37"/>
      <c r="I25" s="37"/>
      <c r="J25" s="37"/>
      <c r="K25" s="37"/>
      <c r="L25" s="37"/>
      <c r="N25" t="s">
        <v>116</v>
      </c>
      <c r="O25" t="str">
        <f t="shared" si="1"/>
        <v>Avondale Public School</v>
      </c>
      <c r="P25" s="27">
        <v>1257</v>
      </c>
    </row>
    <row r="26" spans="1:16" ht="15.75" x14ac:dyDescent="0.25">
      <c r="A26" s="28">
        <f t="shared" si="0"/>
        <v>1257</v>
      </c>
      <c r="B26" t="s">
        <v>116</v>
      </c>
      <c r="C26" s="284" t="s">
        <v>116</v>
      </c>
      <c r="D26" s="37"/>
      <c r="E26" s="270" t="s">
        <v>715</v>
      </c>
      <c r="F26" s="37"/>
      <c r="G26" s="37"/>
      <c r="H26" s="37"/>
      <c r="I26" s="37"/>
      <c r="J26" s="37"/>
      <c r="K26" s="37"/>
      <c r="L26" s="37"/>
      <c r="N26" t="s">
        <v>118</v>
      </c>
      <c r="O26" t="str">
        <f t="shared" si="1"/>
        <v>Avondale Secondary Alternative School</v>
      </c>
      <c r="P26" s="27">
        <v>1134</v>
      </c>
    </row>
    <row r="27" spans="1:16" ht="15.75" x14ac:dyDescent="0.25">
      <c r="A27" s="28">
        <f t="shared" si="0"/>
        <v>1134</v>
      </c>
      <c r="B27" t="s">
        <v>118</v>
      </c>
      <c r="C27" s="284" t="s">
        <v>118</v>
      </c>
      <c r="D27" s="37"/>
      <c r="E27" s="270" t="s">
        <v>716</v>
      </c>
      <c r="F27" s="37"/>
      <c r="G27" s="37"/>
      <c r="H27" s="37"/>
      <c r="I27" s="37"/>
      <c r="J27" s="37"/>
      <c r="K27" s="37"/>
      <c r="L27" s="37"/>
      <c r="N27" t="s">
        <v>120</v>
      </c>
      <c r="O27" t="str">
        <f t="shared" si="1"/>
        <v>Bala Avenue Community School</v>
      </c>
      <c r="P27" s="27">
        <v>266</v>
      </c>
    </row>
    <row r="28" spans="1:16" ht="15.75" x14ac:dyDescent="0.25">
      <c r="A28" s="28">
        <f t="shared" si="0"/>
        <v>266</v>
      </c>
      <c r="B28" t="s">
        <v>120</v>
      </c>
      <c r="C28" s="284" t="s">
        <v>120</v>
      </c>
      <c r="D28" s="37"/>
      <c r="E28" s="270" t="s">
        <v>117</v>
      </c>
      <c r="F28" s="37"/>
      <c r="G28" s="37"/>
      <c r="H28" s="37"/>
      <c r="I28" s="37"/>
      <c r="J28" s="37"/>
      <c r="K28" s="37"/>
      <c r="L28" s="37"/>
      <c r="N28" t="s">
        <v>121</v>
      </c>
      <c r="O28" t="str">
        <f t="shared" si="1"/>
        <v>Balmy Beach Community School</v>
      </c>
      <c r="P28" s="27">
        <v>1066</v>
      </c>
    </row>
    <row r="29" spans="1:16" ht="15.75" x14ac:dyDescent="0.25">
      <c r="A29" s="28">
        <f t="shared" si="0"/>
        <v>1066</v>
      </c>
      <c r="B29" t="s">
        <v>121</v>
      </c>
      <c r="C29" s="284" t="s">
        <v>121</v>
      </c>
      <c r="D29" s="37"/>
      <c r="E29" s="270" t="s">
        <v>119</v>
      </c>
      <c r="F29" s="37"/>
      <c r="G29" s="37"/>
      <c r="H29" s="37"/>
      <c r="I29" s="37"/>
      <c r="J29" s="37"/>
      <c r="K29" s="37"/>
      <c r="L29" s="37"/>
      <c r="N29" t="s">
        <v>765</v>
      </c>
      <c r="O29" t="str">
        <f t="shared" si="1"/>
        <v/>
      </c>
      <c r="P29" s="27">
        <v>1011</v>
      </c>
    </row>
    <row r="30" spans="1:16" ht="15.75" x14ac:dyDescent="0.25">
      <c r="A30" s="28" t="str">
        <f t="shared" si="0"/>
        <v>CC not found - Please enter</v>
      </c>
      <c r="B30" t="s">
        <v>122</v>
      </c>
      <c r="C30" s="284" t="s">
        <v>765</v>
      </c>
      <c r="D30" s="37"/>
      <c r="E30" s="270" t="s">
        <v>717</v>
      </c>
      <c r="F30" s="37"/>
      <c r="G30" s="37"/>
      <c r="H30" s="37"/>
      <c r="I30" s="37"/>
      <c r="J30" s="37"/>
      <c r="K30" s="37"/>
      <c r="L30" s="37"/>
      <c r="N30" t="s">
        <v>123</v>
      </c>
      <c r="O30" t="str">
        <f t="shared" si="1"/>
        <v>Baycrest Public School</v>
      </c>
      <c r="P30" s="27">
        <v>1027</v>
      </c>
    </row>
    <row r="31" spans="1:16" ht="15.75" x14ac:dyDescent="0.25">
      <c r="A31" s="28">
        <f t="shared" si="0"/>
        <v>1027</v>
      </c>
      <c r="B31" t="s">
        <v>123</v>
      </c>
      <c r="C31" s="284" t="s">
        <v>123</v>
      </c>
      <c r="D31" s="37"/>
      <c r="E31" s="270" t="s">
        <v>1229</v>
      </c>
      <c r="F31" s="37"/>
      <c r="G31" s="37"/>
      <c r="H31" s="37"/>
      <c r="I31" s="37"/>
      <c r="J31" s="37"/>
      <c r="K31" s="37"/>
      <c r="L31" s="37"/>
      <c r="N31" t="s">
        <v>124</v>
      </c>
      <c r="O31" t="str">
        <f t="shared" si="1"/>
        <v>Bayview Middle School</v>
      </c>
      <c r="P31" s="27">
        <v>1098</v>
      </c>
    </row>
    <row r="32" spans="1:16" ht="15.75" x14ac:dyDescent="0.25">
      <c r="A32" s="28">
        <f t="shared" si="0"/>
        <v>1098</v>
      </c>
      <c r="B32" t="s">
        <v>124</v>
      </c>
      <c r="C32" s="284" t="s">
        <v>124</v>
      </c>
      <c r="D32" s="37"/>
      <c r="E32" s="270" t="s">
        <v>718</v>
      </c>
      <c r="F32" s="37"/>
      <c r="G32" s="37"/>
      <c r="H32" s="37"/>
      <c r="I32" s="37"/>
      <c r="J32" s="37"/>
      <c r="K32" s="37"/>
      <c r="L32" s="37"/>
      <c r="N32" t="s">
        <v>792</v>
      </c>
      <c r="O32" t="str">
        <f t="shared" si="1"/>
        <v/>
      </c>
      <c r="P32" s="27">
        <v>1211</v>
      </c>
    </row>
    <row r="33" spans="1:16" ht="15.75" x14ac:dyDescent="0.25">
      <c r="A33" s="28" t="str">
        <f t="shared" si="0"/>
        <v>CC not found - Please enter</v>
      </c>
      <c r="B33" t="s">
        <v>125</v>
      </c>
      <c r="C33" s="284" t="s">
        <v>855</v>
      </c>
      <c r="D33" s="37"/>
      <c r="E33" s="270" t="s">
        <v>846</v>
      </c>
      <c r="F33" s="37"/>
      <c r="G33" s="37"/>
      <c r="H33" s="37"/>
      <c r="I33" s="37"/>
      <c r="J33" s="37"/>
      <c r="K33" s="37"/>
      <c r="L33" s="37"/>
      <c r="N33" t="s">
        <v>757</v>
      </c>
      <c r="O33" t="str">
        <f t="shared" si="1"/>
        <v/>
      </c>
      <c r="P33" s="27">
        <v>1300</v>
      </c>
    </row>
    <row r="34" spans="1:16" ht="15.75" x14ac:dyDescent="0.25">
      <c r="A34" s="28" t="str">
        <f t="shared" si="0"/>
        <v>CC not found - Please enter</v>
      </c>
      <c r="B34" t="s">
        <v>126</v>
      </c>
      <c r="C34" s="284" t="s">
        <v>126</v>
      </c>
      <c r="D34" s="37"/>
      <c r="E34" s="270" t="s">
        <v>719</v>
      </c>
      <c r="F34" s="37"/>
      <c r="G34" s="37"/>
      <c r="H34" s="37"/>
      <c r="I34" s="37"/>
      <c r="J34" s="37"/>
      <c r="K34" s="37"/>
      <c r="L34" s="37"/>
      <c r="N34" t="s">
        <v>127</v>
      </c>
      <c r="O34" t="str">
        <f t="shared" si="1"/>
        <v>Bedford Park Public School</v>
      </c>
      <c r="P34" s="27">
        <v>1067</v>
      </c>
    </row>
    <row r="35" spans="1:16" ht="15.75" x14ac:dyDescent="0.25">
      <c r="A35" s="28">
        <f t="shared" si="0"/>
        <v>1067</v>
      </c>
      <c r="B35" t="s">
        <v>127</v>
      </c>
      <c r="C35" s="284" t="s">
        <v>127</v>
      </c>
      <c r="D35" s="37"/>
      <c r="E35" s="270" t="s">
        <v>847</v>
      </c>
      <c r="F35" s="37"/>
      <c r="G35" s="37"/>
      <c r="H35" s="37"/>
      <c r="I35" s="37"/>
      <c r="J35" s="37"/>
      <c r="K35" s="37"/>
      <c r="L35" s="37"/>
      <c r="N35" t="s">
        <v>766</v>
      </c>
      <c r="O35" t="str">
        <f t="shared" si="1"/>
        <v/>
      </c>
      <c r="P35" s="27">
        <v>446</v>
      </c>
    </row>
    <row r="36" spans="1:16" ht="15.75" x14ac:dyDescent="0.25">
      <c r="A36" s="28" t="str">
        <f t="shared" si="0"/>
        <v>CC not found - Please enter</v>
      </c>
      <c r="B36" t="s">
        <v>128</v>
      </c>
      <c r="C36" s="284" t="s">
        <v>856</v>
      </c>
      <c r="D36" s="37"/>
      <c r="E36" s="270" t="s">
        <v>720</v>
      </c>
      <c r="F36" s="37"/>
      <c r="G36" s="37"/>
      <c r="H36" s="37"/>
      <c r="I36" s="37"/>
      <c r="J36" s="37"/>
      <c r="K36" s="37"/>
      <c r="L36" s="37"/>
      <c r="N36" t="s">
        <v>129</v>
      </c>
      <c r="O36" t="str">
        <f t="shared" si="1"/>
        <v>Ben Heppner Vocal Music Academy</v>
      </c>
      <c r="P36" s="27">
        <v>1458</v>
      </c>
    </row>
    <row r="37" spans="1:16" ht="15.75" x14ac:dyDescent="0.25">
      <c r="A37" s="28">
        <f t="shared" si="0"/>
        <v>1458</v>
      </c>
      <c r="B37" t="s">
        <v>129</v>
      </c>
      <c r="C37" s="285" t="s">
        <v>857</v>
      </c>
      <c r="D37" s="37"/>
      <c r="E37" s="270" t="s">
        <v>721</v>
      </c>
      <c r="F37" s="37"/>
      <c r="G37" s="37"/>
      <c r="H37" s="37"/>
      <c r="I37" s="37"/>
      <c r="J37" s="37"/>
      <c r="K37" s="37"/>
      <c r="L37" s="37"/>
      <c r="N37" t="s">
        <v>767</v>
      </c>
      <c r="O37" t="str">
        <f t="shared" si="1"/>
        <v/>
      </c>
      <c r="P37" s="27">
        <v>1320</v>
      </c>
    </row>
    <row r="38" spans="1:16" ht="15.75" x14ac:dyDescent="0.25">
      <c r="A38" s="28">
        <f t="shared" si="0"/>
        <v>1160</v>
      </c>
      <c r="B38" t="s">
        <v>130</v>
      </c>
      <c r="C38" s="285" t="s">
        <v>858</v>
      </c>
      <c r="D38" s="37"/>
      <c r="E38" s="270" t="s">
        <v>722</v>
      </c>
      <c r="F38" s="37"/>
      <c r="G38" s="37"/>
      <c r="H38" s="37"/>
      <c r="I38" s="37"/>
      <c r="J38" s="37"/>
      <c r="K38" s="37"/>
      <c r="L38" s="37"/>
      <c r="N38" t="s">
        <v>130</v>
      </c>
      <c r="O38" t="str">
        <f t="shared" si="1"/>
        <v>Bendale Public School</v>
      </c>
      <c r="P38" s="27">
        <v>1160</v>
      </c>
    </row>
    <row r="39" spans="1:16" ht="15.75" x14ac:dyDescent="0.25">
      <c r="A39" s="28">
        <f t="shared" si="0"/>
        <v>210</v>
      </c>
      <c r="B39" t="s">
        <v>132</v>
      </c>
      <c r="C39" s="285" t="s">
        <v>859</v>
      </c>
      <c r="D39" s="37"/>
      <c r="E39" s="270" t="s">
        <v>723</v>
      </c>
      <c r="F39" s="37"/>
      <c r="G39" s="37"/>
      <c r="H39" s="37"/>
      <c r="I39" s="37"/>
      <c r="J39" s="37"/>
      <c r="K39" s="37"/>
      <c r="L39" s="37"/>
      <c r="N39" t="s">
        <v>132</v>
      </c>
      <c r="O39" t="str">
        <f t="shared" si="1"/>
        <v>Bennington Heights Public School</v>
      </c>
      <c r="P39" s="27">
        <v>210</v>
      </c>
    </row>
    <row r="40" spans="1:16" ht="15.75" x14ac:dyDescent="0.25">
      <c r="A40" s="28">
        <f t="shared" si="0"/>
        <v>1321</v>
      </c>
      <c r="B40" t="s">
        <v>133</v>
      </c>
      <c r="C40" s="285" t="s">
        <v>860</v>
      </c>
      <c r="D40" s="37"/>
      <c r="E40" s="270" t="s">
        <v>131</v>
      </c>
      <c r="F40" s="37"/>
      <c r="G40" s="37"/>
      <c r="H40" s="37"/>
      <c r="I40" s="37"/>
      <c r="J40" s="37"/>
      <c r="K40" s="37"/>
      <c r="L40" s="37"/>
      <c r="N40" t="s">
        <v>133</v>
      </c>
      <c r="O40" t="str">
        <f t="shared" si="1"/>
        <v>Berner Trail Public School</v>
      </c>
      <c r="P40" s="27">
        <v>1321</v>
      </c>
    </row>
    <row r="41" spans="1:16" x14ac:dyDescent="0.2">
      <c r="A41" s="28">
        <f t="shared" si="0"/>
        <v>1007</v>
      </c>
      <c r="B41" t="s">
        <v>134</v>
      </c>
      <c r="C41" s="285" t="s">
        <v>136</v>
      </c>
      <c r="D41" s="37"/>
      <c r="E41" s="37"/>
      <c r="F41" s="37"/>
      <c r="G41" s="37"/>
      <c r="H41" s="37"/>
      <c r="I41" s="37"/>
      <c r="J41" s="37"/>
      <c r="K41" s="37"/>
      <c r="L41" s="37"/>
      <c r="N41" t="s">
        <v>134</v>
      </c>
      <c r="O41" t="str">
        <f t="shared" si="1"/>
        <v>Bessborough Drive E &amp; MS</v>
      </c>
      <c r="P41" s="27">
        <v>1007</v>
      </c>
    </row>
    <row r="42" spans="1:16" x14ac:dyDescent="0.2">
      <c r="A42" s="28">
        <f t="shared" si="0"/>
        <v>1416</v>
      </c>
      <c r="B42" t="s">
        <v>136</v>
      </c>
      <c r="C42" s="285" t="s">
        <v>861</v>
      </c>
      <c r="D42" s="37"/>
      <c r="E42" s="37"/>
      <c r="F42" s="37"/>
      <c r="G42" s="37"/>
      <c r="H42" s="37"/>
      <c r="I42" s="37"/>
      <c r="J42" s="37"/>
      <c r="K42" s="37"/>
      <c r="L42" s="37"/>
      <c r="N42" t="s">
        <v>136</v>
      </c>
      <c r="O42" t="str">
        <f t="shared" si="1"/>
        <v>Beverley Heights Middle School</v>
      </c>
      <c r="P42" s="27">
        <v>1416</v>
      </c>
    </row>
    <row r="43" spans="1:16" ht="15.75" x14ac:dyDescent="0.25">
      <c r="A43" s="28" t="str">
        <f t="shared" si="0"/>
        <v>CC not found - Please enter</v>
      </c>
      <c r="B43" t="s">
        <v>138</v>
      </c>
      <c r="C43" s="285" t="s">
        <v>862</v>
      </c>
      <c r="D43" s="37"/>
      <c r="E43" s="270" t="s">
        <v>135</v>
      </c>
      <c r="F43" s="37"/>
      <c r="G43" s="37"/>
      <c r="H43" s="37"/>
      <c r="I43" s="37"/>
      <c r="J43" s="37"/>
      <c r="K43" s="37"/>
      <c r="L43" s="37"/>
      <c r="N43" t="s">
        <v>793</v>
      </c>
      <c r="O43" t="str">
        <f t="shared" si="1"/>
        <v/>
      </c>
      <c r="P43" s="27">
        <v>1212</v>
      </c>
    </row>
    <row r="44" spans="1:16" ht="15.75" x14ac:dyDescent="0.25">
      <c r="A44" s="28">
        <f t="shared" si="0"/>
        <v>138</v>
      </c>
      <c r="B44" t="s">
        <v>140</v>
      </c>
      <c r="C44" s="285" t="s">
        <v>142</v>
      </c>
      <c r="D44" s="37"/>
      <c r="E44" s="270" t="s">
        <v>137</v>
      </c>
      <c r="F44" s="37"/>
      <c r="G44" s="37"/>
      <c r="H44" s="37"/>
      <c r="I44" s="37"/>
      <c r="J44" s="37"/>
      <c r="K44" s="37"/>
      <c r="L44" s="37"/>
      <c r="N44" t="s">
        <v>140</v>
      </c>
      <c r="O44" t="str">
        <f t="shared" si="1"/>
        <v>Beverly Glen Public School</v>
      </c>
      <c r="P44" s="27">
        <v>138</v>
      </c>
    </row>
    <row r="45" spans="1:16" ht="15.75" x14ac:dyDescent="0.25">
      <c r="A45" s="28">
        <f t="shared" si="0"/>
        <v>1161</v>
      </c>
      <c r="B45" t="s">
        <v>142</v>
      </c>
      <c r="C45" s="285" t="s">
        <v>144</v>
      </c>
      <c r="D45" s="37"/>
      <c r="E45" s="270" t="s">
        <v>139</v>
      </c>
      <c r="F45" s="37"/>
      <c r="G45" s="37"/>
      <c r="H45" s="37"/>
      <c r="I45" s="37"/>
      <c r="J45" s="37"/>
      <c r="K45" s="37"/>
      <c r="L45" s="37"/>
      <c r="N45" t="s">
        <v>142</v>
      </c>
      <c r="O45" t="str">
        <f t="shared" si="1"/>
        <v>Birch Cliff Heights Public School</v>
      </c>
      <c r="P45" s="27">
        <v>1161</v>
      </c>
    </row>
    <row r="46" spans="1:16" ht="15.75" x14ac:dyDescent="0.25">
      <c r="A46" s="28">
        <f t="shared" si="0"/>
        <v>1323</v>
      </c>
      <c r="B46" t="s">
        <v>144</v>
      </c>
      <c r="C46" s="285" t="s">
        <v>145</v>
      </c>
      <c r="D46" s="37"/>
      <c r="E46" s="270" t="s">
        <v>141</v>
      </c>
      <c r="F46" s="37"/>
      <c r="G46" s="37"/>
      <c r="H46" s="37"/>
      <c r="I46" s="37"/>
      <c r="J46" s="37"/>
      <c r="K46" s="37"/>
      <c r="L46" s="37"/>
      <c r="N46" t="s">
        <v>144</v>
      </c>
      <c r="O46" t="str">
        <f t="shared" si="1"/>
        <v>Birch Cliff Public School</v>
      </c>
      <c r="P46" s="27">
        <v>1323</v>
      </c>
    </row>
    <row r="47" spans="1:16" ht="15.75" x14ac:dyDescent="0.25">
      <c r="A47" s="28">
        <f t="shared" si="0"/>
        <v>1162</v>
      </c>
      <c r="B47" t="s">
        <v>145</v>
      </c>
      <c r="C47" s="285" t="s">
        <v>146</v>
      </c>
      <c r="D47" s="37"/>
      <c r="E47" s="270" t="s">
        <v>143</v>
      </c>
      <c r="F47" s="37"/>
      <c r="G47" s="37"/>
      <c r="H47" s="37"/>
      <c r="I47" s="37"/>
      <c r="J47" s="37"/>
      <c r="K47" s="37"/>
      <c r="L47" s="37"/>
      <c r="N47" t="s">
        <v>145</v>
      </c>
      <c r="O47" t="str">
        <f t="shared" si="1"/>
        <v>Birchmount Park Collegiate Institute</v>
      </c>
      <c r="P47" s="27">
        <v>1162</v>
      </c>
    </row>
    <row r="48" spans="1:16" x14ac:dyDescent="0.2">
      <c r="A48" s="28" t="str">
        <f t="shared" si="0"/>
        <v>CC not found - Please enter</v>
      </c>
      <c r="B48" t="s">
        <v>146</v>
      </c>
      <c r="C48" s="285" t="s">
        <v>863</v>
      </c>
      <c r="D48" s="37"/>
      <c r="E48" s="37"/>
      <c r="F48" s="37"/>
      <c r="G48" s="37"/>
      <c r="H48" s="37"/>
      <c r="I48" s="37"/>
      <c r="J48" s="37"/>
      <c r="K48" s="37"/>
      <c r="L48" s="37"/>
      <c r="N48" t="s">
        <v>731</v>
      </c>
      <c r="O48" t="str">
        <f t="shared" si="1"/>
        <v/>
      </c>
      <c r="P48" s="27">
        <v>1099</v>
      </c>
    </row>
    <row r="49" spans="1:16" x14ac:dyDescent="0.2">
      <c r="A49" s="28" t="str">
        <f t="shared" si="0"/>
        <v>CC not found - Please enter</v>
      </c>
      <c r="B49" t="s">
        <v>147</v>
      </c>
      <c r="C49" s="285" t="s">
        <v>149</v>
      </c>
      <c r="D49" s="37"/>
      <c r="E49" s="37"/>
      <c r="F49" s="37"/>
      <c r="G49" s="37"/>
      <c r="H49" s="37"/>
      <c r="I49" s="37"/>
      <c r="J49" s="37"/>
      <c r="K49" s="37"/>
      <c r="L49" s="37"/>
      <c r="N49" t="s">
        <v>794</v>
      </c>
      <c r="O49" t="str">
        <f t="shared" si="1"/>
        <v/>
      </c>
      <c r="P49" s="27">
        <v>1213</v>
      </c>
    </row>
    <row r="50" spans="1:16" ht="16.5" x14ac:dyDescent="0.25">
      <c r="A50" s="28">
        <f t="shared" si="0"/>
        <v>1012</v>
      </c>
      <c r="B50" t="s">
        <v>149</v>
      </c>
      <c r="C50" s="285" t="s">
        <v>151</v>
      </c>
      <c r="D50" s="37"/>
      <c r="E50" s="15"/>
      <c r="F50" s="37"/>
      <c r="G50" s="37"/>
      <c r="H50" s="37"/>
      <c r="I50" s="37"/>
      <c r="J50" s="37"/>
      <c r="K50" s="37"/>
      <c r="L50" s="37"/>
      <c r="N50" t="s">
        <v>149</v>
      </c>
      <c r="O50" t="str">
        <f t="shared" si="1"/>
        <v>Blantyre Public School</v>
      </c>
      <c r="P50" s="27">
        <v>1012</v>
      </c>
    </row>
    <row r="51" spans="1:16" ht="16.5" x14ac:dyDescent="0.25">
      <c r="A51" s="28">
        <f t="shared" si="0"/>
        <v>1100</v>
      </c>
      <c r="B51" t="s">
        <v>151</v>
      </c>
      <c r="C51" s="285" t="s">
        <v>864</v>
      </c>
      <c r="D51" s="37"/>
      <c r="E51" s="15" t="s">
        <v>148</v>
      </c>
      <c r="F51" s="37"/>
      <c r="G51" s="37"/>
      <c r="H51" s="37"/>
      <c r="I51" s="37"/>
      <c r="J51" s="37"/>
      <c r="K51" s="37"/>
      <c r="L51" s="37"/>
      <c r="N51" t="s">
        <v>151</v>
      </c>
      <c r="O51" t="str">
        <f t="shared" si="1"/>
        <v>Blaydon Public School</v>
      </c>
      <c r="P51" s="27">
        <v>1100</v>
      </c>
    </row>
    <row r="52" spans="1:16" ht="16.5" x14ac:dyDescent="0.25">
      <c r="A52" s="28">
        <f t="shared" si="0"/>
        <v>144</v>
      </c>
      <c r="B52" t="s">
        <v>152</v>
      </c>
      <c r="C52" s="285" t="s">
        <v>153</v>
      </c>
      <c r="D52" s="37"/>
      <c r="E52" s="15" t="s">
        <v>150</v>
      </c>
      <c r="F52" s="37"/>
      <c r="G52" s="37"/>
      <c r="H52" s="37"/>
      <c r="I52" s="37"/>
      <c r="J52" s="37"/>
      <c r="K52" s="37"/>
      <c r="L52" s="37"/>
      <c r="N52" t="s">
        <v>152</v>
      </c>
      <c r="O52" t="str">
        <f t="shared" si="1"/>
        <v>Bliss Carman Public School</v>
      </c>
      <c r="P52" s="27">
        <v>144</v>
      </c>
    </row>
    <row r="53" spans="1:16" x14ac:dyDescent="0.2">
      <c r="A53" s="28">
        <f t="shared" si="0"/>
        <v>4068</v>
      </c>
      <c r="B53" t="s">
        <v>153</v>
      </c>
      <c r="C53" s="285" t="s">
        <v>154</v>
      </c>
      <c r="D53" s="37"/>
      <c r="E53" s="37"/>
      <c r="F53" s="37"/>
      <c r="G53" s="37"/>
      <c r="H53" s="37"/>
      <c r="I53" s="37"/>
      <c r="J53" s="37"/>
      <c r="K53" s="37"/>
      <c r="L53" s="37"/>
      <c r="N53" t="s">
        <v>153</v>
      </c>
      <c r="O53" t="str">
        <f t="shared" si="1"/>
        <v>Bloor Collegiate Institute</v>
      </c>
      <c r="P53" s="27">
        <v>4068</v>
      </c>
    </row>
    <row r="54" spans="1:16" x14ac:dyDescent="0.2">
      <c r="A54" s="28">
        <f t="shared" si="0"/>
        <v>94</v>
      </c>
      <c r="B54" t="s">
        <v>154</v>
      </c>
      <c r="C54" s="285" t="s">
        <v>156</v>
      </c>
      <c r="D54" s="37"/>
      <c r="E54" s="37"/>
      <c r="F54" s="37"/>
      <c r="G54" s="37"/>
      <c r="H54" s="37"/>
      <c r="I54" s="37"/>
      <c r="J54" s="37"/>
      <c r="K54" s="37"/>
      <c r="L54" s="37"/>
      <c r="N54" t="s">
        <v>154</v>
      </c>
      <c r="O54" t="str">
        <f t="shared" si="1"/>
        <v>Bloordale Middle School</v>
      </c>
      <c r="P54" s="27">
        <v>94</v>
      </c>
    </row>
    <row r="55" spans="1:16" ht="16.5" x14ac:dyDescent="0.25">
      <c r="A55" s="28">
        <f t="shared" si="0"/>
        <v>420</v>
      </c>
      <c r="B55" t="s">
        <v>156</v>
      </c>
      <c r="C55" s="285" t="s">
        <v>865</v>
      </c>
      <c r="D55" s="37"/>
      <c r="E55" s="15"/>
      <c r="F55" s="37"/>
      <c r="G55" s="37"/>
      <c r="H55" s="37"/>
      <c r="I55" s="37"/>
      <c r="J55" s="37"/>
      <c r="K55" s="37"/>
      <c r="L55" s="37"/>
      <c r="N55" t="s">
        <v>156</v>
      </c>
      <c r="O55" t="str">
        <f t="shared" si="1"/>
        <v>Bloorlea Middle School</v>
      </c>
      <c r="P55" s="27">
        <v>420</v>
      </c>
    </row>
    <row r="56" spans="1:16" ht="16.5" x14ac:dyDescent="0.25">
      <c r="A56" s="28">
        <f t="shared" si="0"/>
        <v>1852</v>
      </c>
      <c r="B56" t="s">
        <v>158</v>
      </c>
      <c r="C56" s="285" t="s">
        <v>866</v>
      </c>
      <c r="D56" s="37"/>
      <c r="E56" s="15" t="s">
        <v>155</v>
      </c>
      <c r="F56" s="37"/>
      <c r="G56" s="37"/>
      <c r="H56" s="37"/>
      <c r="I56" s="37"/>
      <c r="J56" s="37"/>
      <c r="K56" s="37"/>
      <c r="L56" s="37"/>
      <c r="N56" t="s">
        <v>158</v>
      </c>
      <c r="O56" t="str">
        <f t="shared" si="1"/>
        <v>Blythwood Public School</v>
      </c>
      <c r="P56" s="27">
        <v>1852</v>
      </c>
    </row>
    <row r="57" spans="1:16" ht="16.5" x14ac:dyDescent="0.25">
      <c r="A57" s="28">
        <f t="shared" si="0"/>
        <v>1370</v>
      </c>
      <c r="B57" t="s">
        <v>160</v>
      </c>
      <c r="C57" s="285" t="s">
        <v>161</v>
      </c>
      <c r="D57" s="37"/>
      <c r="E57" s="15" t="s">
        <v>157</v>
      </c>
      <c r="F57" s="37"/>
      <c r="G57" s="37"/>
      <c r="H57" s="37"/>
      <c r="I57" s="37"/>
      <c r="J57" s="37"/>
      <c r="K57" s="37"/>
      <c r="L57" s="37"/>
      <c r="N57" t="s">
        <v>160</v>
      </c>
      <c r="O57" t="str">
        <f t="shared" si="1"/>
        <v>Bowmore Road Public School</v>
      </c>
      <c r="P57" s="27">
        <v>1370</v>
      </c>
    </row>
    <row r="58" spans="1:16" ht="16.5" x14ac:dyDescent="0.25">
      <c r="A58" s="28" t="str">
        <f t="shared" si="0"/>
        <v>CC not found - Please enter</v>
      </c>
      <c r="B58" t="s">
        <v>161</v>
      </c>
      <c r="C58" s="285" t="s">
        <v>162</v>
      </c>
      <c r="D58" s="37"/>
      <c r="E58" s="15" t="s">
        <v>159</v>
      </c>
      <c r="F58" s="37"/>
      <c r="G58" s="37"/>
      <c r="H58" s="37"/>
      <c r="I58" s="37"/>
      <c r="J58" s="37"/>
      <c r="K58" s="37"/>
      <c r="L58" s="37"/>
      <c r="N58" t="s">
        <v>758</v>
      </c>
      <c r="O58" t="str">
        <f t="shared" si="1"/>
        <v/>
      </c>
      <c r="P58" s="27">
        <v>1301</v>
      </c>
    </row>
    <row r="59" spans="1:16" x14ac:dyDescent="0.2">
      <c r="A59" s="28" t="str">
        <f t="shared" si="0"/>
        <v>CC not found - Please enter</v>
      </c>
      <c r="B59" t="s">
        <v>162</v>
      </c>
      <c r="C59" s="285" t="s">
        <v>163</v>
      </c>
      <c r="D59" s="37"/>
      <c r="E59" s="37"/>
      <c r="F59" s="37"/>
      <c r="G59" s="37"/>
      <c r="H59" s="37"/>
      <c r="I59" s="37"/>
      <c r="J59" s="37"/>
      <c r="K59" s="37"/>
      <c r="L59" s="37"/>
      <c r="N59" t="s">
        <v>163</v>
      </c>
      <c r="O59" t="str">
        <f t="shared" si="1"/>
        <v>Brian Public School</v>
      </c>
      <c r="P59" s="27">
        <v>1266</v>
      </c>
    </row>
    <row r="60" spans="1:16" x14ac:dyDescent="0.2">
      <c r="A60" s="28">
        <f t="shared" si="0"/>
        <v>1266</v>
      </c>
      <c r="B60" t="s">
        <v>163</v>
      </c>
      <c r="C60" s="285" t="s">
        <v>164</v>
      </c>
      <c r="D60" s="37"/>
      <c r="E60" s="37"/>
      <c r="F60" s="37"/>
      <c r="G60" s="37"/>
      <c r="H60" s="37"/>
      <c r="I60" s="37"/>
      <c r="J60" s="37"/>
      <c r="K60" s="37"/>
      <c r="L60" s="37"/>
      <c r="N60" t="s">
        <v>164</v>
      </c>
      <c r="O60" t="str">
        <f t="shared" si="1"/>
        <v>Briarcrest Junior School</v>
      </c>
      <c r="P60" s="27">
        <v>4077</v>
      </c>
    </row>
    <row r="61" spans="1:16" ht="16.5" x14ac:dyDescent="0.25">
      <c r="A61" s="28">
        <f t="shared" si="0"/>
        <v>4077</v>
      </c>
      <c r="B61" t="s">
        <v>164</v>
      </c>
      <c r="C61" s="285" t="s">
        <v>867</v>
      </c>
      <c r="D61" s="37"/>
      <c r="E61" s="15"/>
      <c r="F61" s="37"/>
      <c r="G61" s="37"/>
      <c r="H61" s="37"/>
      <c r="I61" s="37"/>
      <c r="J61" s="37"/>
      <c r="K61" s="37"/>
      <c r="L61" s="37"/>
      <c r="N61" t="s">
        <v>165</v>
      </c>
      <c r="O61" t="str">
        <f t="shared" si="1"/>
        <v>Bridlewood Public School</v>
      </c>
      <c r="P61" s="27">
        <v>145</v>
      </c>
    </row>
    <row r="62" spans="1:16" ht="16.5" x14ac:dyDescent="0.25">
      <c r="A62" s="28">
        <f t="shared" si="0"/>
        <v>145</v>
      </c>
      <c r="B62" t="s">
        <v>165</v>
      </c>
      <c r="C62" s="285" t="s">
        <v>868</v>
      </c>
      <c r="D62" s="37"/>
      <c r="E62" s="15">
        <v>1</v>
      </c>
      <c r="F62" s="37"/>
      <c r="G62" s="37"/>
      <c r="H62" s="37"/>
      <c r="I62" s="37"/>
      <c r="J62" s="37"/>
      <c r="K62" s="37"/>
      <c r="L62" s="37"/>
      <c r="N62" t="s">
        <v>166</v>
      </c>
      <c r="O62" t="str">
        <f t="shared" si="1"/>
        <v>Brimwood Boulevard Public School</v>
      </c>
      <c r="P62" s="27">
        <v>146</v>
      </c>
    </row>
    <row r="63" spans="1:16" ht="16.5" x14ac:dyDescent="0.25">
      <c r="A63" s="28">
        <f t="shared" si="0"/>
        <v>146</v>
      </c>
      <c r="B63" t="s">
        <v>166</v>
      </c>
      <c r="C63" s="285" t="s">
        <v>167</v>
      </c>
      <c r="D63" s="37"/>
      <c r="E63" s="15">
        <v>2</v>
      </c>
      <c r="F63" s="37"/>
      <c r="G63" s="37"/>
      <c r="H63" s="37"/>
      <c r="I63" s="37"/>
      <c r="J63" s="37"/>
      <c r="K63" s="37"/>
      <c r="L63" s="37"/>
      <c r="N63" t="s">
        <v>167</v>
      </c>
      <c r="O63" t="str">
        <f t="shared" si="1"/>
        <v>Broadacres Junior School</v>
      </c>
      <c r="P63" s="27">
        <v>1144</v>
      </c>
    </row>
    <row r="64" spans="1:16" ht="16.5" x14ac:dyDescent="0.25">
      <c r="A64" s="28">
        <f t="shared" si="0"/>
        <v>1144</v>
      </c>
      <c r="B64" t="s">
        <v>167</v>
      </c>
      <c r="C64" s="285" t="s">
        <v>168</v>
      </c>
      <c r="D64" s="37"/>
      <c r="E64" s="15">
        <v>3</v>
      </c>
      <c r="F64" s="37"/>
      <c r="G64" s="37"/>
      <c r="H64" s="37"/>
      <c r="I64" s="37"/>
      <c r="J64" s="37"/>
      <c r="K64" s="37"/>
      <c r="L64" s="37"/>
      <c r="N64" t="s">
        <v>168</v>
      </c>
      <c r="O64" t="str">
        <f t="shared" si="1"/>
        <v>Broadlands Public School</v>
      </c>
      <c r="P64" s="27">
        <v>1267</v>
      </c>
    </row>
    <row r="65" spans="1:16" ht="16.5" x14ac:dyDescent="0.25">
      <c r="A65" s="28">
        <f t="shared" si="0"/>
        <v>1267</v>
      </c>
      <c r="B65" t="s">
        <v>168</v>
      </c>
      <c r="C65" s="285" t="s">
        <v>169</v>
      </c>
      <c r="D65" s="37"/>
      <c r="E65" s="15">
        <v>4</v>
      </c>
      <c r="F65" s="37"/>
      <c r="G65" s="37"/>
      <c r="H65" s="37"/>
      <c r="I65" s="37"/>
      <c r="J65" s="37"/>
      <c r="K65" s="37"/>
      <c r="L65" s="37"/>
      <c r="N65" t="s">
        <v>169</v>
      </c>
      <c r="O65" t="str">
        <f t="shared" si="1"/>
        <v>Brock Public School</v>
      </c>
      <c r="P65" s="27">
        <v>1371</v>
      </c>
    </row>
    <row r="66" spans="1:16" ht="16.5" x14ac:dyDescent="0.25">
      <c r="A66" s="28">
        <f t="shared" ref="A66:A129" si="2">_xlfn.IFNA(VLOOKUP(B66,O:P,2,FALSE),"CC not found - Please enter")</f>
        <v>1371</v>
      </c>
      <c r="B66" t="s">
        <v>169</v>
      </c>
      <c r="C66" s="285" t="s">
        <v>170</v>
      </c>
      <c r="D66" s="37"/>
      <c r="E66" s="15">
        <v>5</v>
      </c>
      <c r="F66" s="37"/>
      <c r="G66" s="37"/>
      <c r="H66" s="37"/>
      <c r="I66" s="37"/>
      <c r="J66" s="37"/>
      <c r="K66" s="37"/>
      <c r="L66" s="37"/>
      <c r="N66" t="s">
        <v>170</v>
      </c>
      <c r="O66" t="str">
        <f t="shared" ref="O66:O129" si="3">_xlfn.IFNA(VLOOKUP(N66,B:B,1,FALSE),"")</f>
        <v>Brookhaven Public School</v>
      </c>
      <c r="P66" s="27">
        <v>3996</v>
      </c>
    </row>
    <row r="67" spans="1:16" ht="16.5" x14ac:dyDescent="0.25">
      <c r="A67" s="28">
        <f t="shared" si="2"/>
        <v>3996</v>
      </c>
      <c r="B67" t="s">
        <v>170</v>
      </c>
      <c r="C67" s="285" t="s">
        <v>869</v>
      </c>
      <c r="D67" s="37"/>
      <c r="E67" s="15">
        <v>6</v>
      </c>
      <c r="F67" s="37"/>
      <c r="G67" s="37"/>
      <c r="H67" s="37"/>
      <c r="I67" s="37"/>
      <c r="J67" s="37"/>
      <c r="K67" s="37"/>
      <c r="L67" s="37"/>
      <c r="N67" t="s">
        <v>171</v>
      </c>
      <c r="O67" t="str">
        <f t="shared" si="3"/>
        <v>Brookmill Boulevard Public School</v>
      </c>
      <c r="P67" s="27">
        <v>1046</v>
      </c>
    </row>
    <row r="68" spans="1:16" ht="16.5" x14ac:dyDescent="0.25">
      <c r="A68" s="28">
        <f t="shared" si="2"/>
        <v>1046</v>
      </c>
      <c r="B68" t="s">
        <v>171</v>
      </c>
      <c r="C68" s="285" t="s">
        <v>172</v>
      </c>
      <c r="D68" s="37"/>
      <c r="E68" s="15">
        <v>7</v>
      </c>
      <c r="F68" s="37"/>
      <c r="G68" s="37"/>
      <c r="H68" s="37"/>
      <c r="I68" s="37"/>
      <c r="J68" s="37"/>
      <c r="K68" s="37"/>
      <c r="L68" s="37"/>
      <c r="N68" t="s">
        <v>172</v>
      </c>
      <c r="O68" t="str">
        <f t="shared" si="3"/>
        <v>Brookside Public School</v>
      </c>
      <c r="P68" s="27">
        <v>345</v>
      </c>
    </row>
    <row r="69" spans="1:16" ht="16.5" x14ac:dyDescent="0.25">
      <c r="A69" s="28">
        <f t="shared" si="2"/>
        <v>345</v>
      </c>
      <c r="B69" t="s">
        <v>172</v>
      </c>
      <c r="C69" s="285" t="s">
        <v>173</v>
      </c>
      <c r="D69" s="37"/>
      <c r="E69" s="15">
        <v>8</v>
      </c>
      <c r="F69" s="37"/>
      <c r="G69" s="37"/>
      <c r="H69" s="37"/>
      <c r="I69" s="37"/>
      <c r="J69" s="37"/>
      <c r="K69" s="37"/>
      <c r="L69" s="37"/>
      <c r="N69" t="s">
        <v>173</v>
      </c>
      <c r="O69" t="str">
        <f t="shared" si="3"/>
        <v>Brookview Middle School</v>
      </c>
      <c r="P69" s="27">
        <v>34</v>
      </c>
    </row>
    <row r="70" spans="1:16" ht="16.5" x14ac:dyDescent="0.25">
      <c r="A70" s="28">
        <f t="shared" si="2"/>
        <v>34</v>
      </c>
      <c r="B70" t="s">
        <v>173</v>
      </c>
      <c r="C70" s="285" t="s">
        <v>870</v>
      </c>
      <c r="D70" s="37"/>
      <c r="E70" s="15">
        <v>9</v>
      </c>
      <c r="F70" s="37"/>
      <c r="G70" s="37"/>
      <c r="H70" s="37"/>
      <c r="I70" s="37"/>
      <c r="J70" s="37"/>
      <c r="K70" s="37"/>
      <c r="L70" s="37"/>
      <c r="N70" t="s">
        <v>174</v>
      </c>
      <c r="O70" t="str">
        <f t="shared" si="3"/>
        <v>Brown Public School</v>
      </c>
      <c r="P70" s="27">
        <v>1372</v>
      </c>
    </row>
    <row r="71" spans="1:16" ht="16.5" x14ac:dyDescent="0.25">
      <c r="A71" s="28">
        <f t="shared" si="2"/>
        <v>1372</v>
      </c>
      <c r="B71" t="s">
        <v>174</v>
      </c>
      <c r="C71" s="285" t="s">
        <v>175</v>
      </c>
      <c r="D71" s="37"/>
      <c r="E71" s="15">
        <v>10</v>
      </c>
      <c r="F71" s="37"/>
      <c r="G71" s="37"/>
      <c r="H71" s="37"/>
      <c r="I71" s="37"/>
      <c r="J71" s="37"/>
      <c r="K71" s="37"/>
      <c r="L71" s="37"/>
      <c r="N71" t="s">
        <v>796</v>
      </c>
      <c r="O71" t="str">
        <f t="shared" si="3"/>
        <v/>
      </c>
      <c r="P71" s="27">
        <v>1015</v>
      </c>
    </row>
    <row r="72" spans="1:16" ht="16.5" x14ac:dyDescent="0.25">
      <c r="A72" s="28" t="str">
        <f t="shared" si="2"/>
        <v>CC not found - Please enter</v>
      </c>
      <c r="B72" t="s">
        <v>175</v>
      </c>
      <c r="C72" s="285" t="s">
        <v>176</v>
      </c>
      <c r="D72" s="37"/>
      <c r="E72" s="15">
        <v>11</v>
      </c>
      <c r="F72" s="37"/>
      <c r="G72" s="37"/>
      <c r="H72" s="37"/>
      <c r="I72" s="37"/>
      <c r="J72" s="37"/>
      <c r="K72" s="37"/>
      <c r="L72" s="37"/>
      <c r="N72" t="s">
        <v>176</v>
      </c>
      <c r="O72" t="str">
        <f t="shared" si="3"/>
        <v>Buchanan Public School</v>
      </c>
      <c r="P72" s="27">
        <v>150</v>
      </c>
    </row>
    <row r="73" spans="1:16" ht="16.5" x14ac:dyDescent="0.25">
      <c r="A73" s="28">
        <f t="shared" si="2"/>
        <v>150</v>
      </c>
      <c r="B73" t="s">
        <v>176</v>
      </c>
      <c r="C73" s="285" t="s">
        <v>177</v>
      </c>
      <c r="D73" s="37"/>
      <c r="E73" s="15">
        <v>12</v>
      </c>
      <c r="F73" s="37"/>
      <c r="G73" s="37"/>
      <c r="H73" s="37"/>
      <c r="I73" s="37"/>
      <c r="J73" s="37"/>
      <c r="K73" s="37"/>
      <c r="L73" s="37"/>
      <c r="N73" t="s">
        <v>837</v>
      </c>
      <c r="O73" t="str">
        <f t="shared" si="3"/>
        <v/>
      </c>
      <c r="P73" s="27">
        <v>1258</v>
      </c>
    </row>
    <row r="74" spans="1:16" ht="16.5" x14ac:dyDescent="0.25">
      <c r="A74" s="28" t="str">
        <f t="shared" si="2"/>
        <v>CC not found - Please enter</v>
      </c>
      <c r="B74" t="s">
        <v>177</v>
      </c>
      <c r="C74" s="285" t="s">
        <v>178</v>
      </c>
      <c r="D74" s="37"/>
      <c r="E74" s="15">
        <v>13</v>
      </c>
      <c r="F74" s="37"/>
      <c r="G74" s="37"/>
      <c r="H74" s="37"/>
      <c r="I74" s="37"/>
      <c r="J74" s="37"/>
      <c r="K74" s="37"/>
      <c r="L74" s="37"/>
      <c r="N74" t="s">
        <v>179</v>
      </c>
      <c r="O74" t="str">
        <f t="shared" si="3"/>
        <v>Burrows Hall Public School</v>
      </c>
      <c r="P74" s="27">
        <v>1325</v>
      </c>
    </row>
    <row r="75" spans="1:16" ht="16.5" x14ac:dyDescent="0.25">
      <c r="A75" s="28" t="str">
        <f t="shared" si="2"/>
        <v>CC not found - Please enter</v>
      </c>
      <c r="B75" t="s">
        <v>178</v>
      </c>
      <c r="C75" s="285" t="s">
        <v>871</v>
      </c>
      <c r="D75" s="37"/>
      <c r="E75" s="15">
        <v>14</v>
      </c>
      <c r="F75" s="37"/>
      <c r="G75" s="37"/>
      <c r="H75" s="37"/>
      <c r="I75" s="37"/>
      <c r="J75" s="37"/>
      <c r="K75" s="37"/>
      <c r="L75" s="37"/>
      <c r="N75" t="s">
        <v>180</v>
      </c>
      <c r="O75" t="str">
        <f t="shared" si="3"/>
        <v>C D Farquharson Public School</v>
      </c>
      <c r="P75" s="27">
        <v>152</v>
      </c>
    </row>
    <row r="76" spans="1:16" ht="16.5" x14ac:dyDescent="0.25">
      <c r="A76" s="28">
        <f t="shared" si="2"/>
        <v>1325</v>
      </c>
      <c r="B76" t="s">
        <v>179</v>
      </c>
      <c r="C76" s="285" t="s">
        <v>872</v>
      </c>
      <c r="D76" s="37"/>
      <c r="E76" s="15">
        <v>15</v>
      </c>
      <c r="F76" s="37"/>
      <c r="G76" s="37"/>
      <c r="H76" s="37"/>
      <c r="I76" s="37"/>
      <c r="J76" s="37"/>
      <c r="K76" s="37"/>
      <c r="L76" s="37"/>
      <c r="N76" t="s">
        <v>181</v>
      </c>
      <c r="O76" t="str">
        <f t="shared" si="3"/>
        <v>C R Marchant Middle School</v>
      </c>
      <c r="P76" s="27">
        <v>1245</v>
      </c>
    </row>
    <row r="77" spans="1:16" ht="16.5" x14ac:dyDescent="0.25">
      <c r="A77" s="28">
        <f t="shared" si="2"/>
        <v>152</v>
      </c>
      <c r="B77" t="s">
        <v>180</v>
      </c>
      <c r="C77" s="285" t="s">
        <v>181</v>
      </c>
      <c r="D77" s="37"/>
      <c r="E77" s="15">
        <v>16</v>
      </c>
      <c r="F77" s="37"/>
      <c r="G77" s="37"/>
      <c r="H77" s="37"/>
      <c r="I77" s="37"/>
      <c r="J77" s="37"/>
      <c r="K77" s="37"/>
      <c r="L77" s="37"/>
      <c r="N77" t="s">
        <v>182</v>
      </c>
      <c r="O77" t="str">
        <f t="shared" si="3"/>
        <v>C W Jefferys Collegiate Institute</v>
      </c>
      <c r="P77" s="27">
        <v>1136</v>
      </c>
    </row>
    <row r="78" spans="1:16" ht="16.5" x14ac:dyDescent="0.25">
      <c r="A78" s="28">
        <f t="shared" si="2"/>
        <v>1245</v>
      </c>
      <c r="B78" t="s">
        <v>181</v>
      </c>
      <c r="C78" s="285" t="s">
        <v>182</v>
      </c>
      <c r="D78" s="37"/>
      <c r="E78" s="15">
        <v>17</v>
      </c>
      <c r="F78" s="37"/>
      <c r="G78" s="37"/>
      <c r="H78" s="37"/>
      <c r="I78" s="37"/>
      <c r="J78" s="37"/>
      <c r="K78" s="37"/>
      <c r="L78" s="37"/>
      <c r="N78" t="s">
        <v>732</v>
      </c>
      <c r="O78" t="str">
        <f t="shared" si="3"/>
        <v/>
      </c>
      <c r="P78" s="27">
        <v>4164</v>
      </c>
    </row>
    <row r="79" spans="1:16" ht="16.5" x14ac:dyDescent="0.25">
      <c r="A79" s="28">
        <f t="shared" si="2"/>
        <v>1136</v>
      </c>
      <c r="B79" t="s">
        <v>182</v>
      </c>
      <c r="C79" s="285" t="s">
        <v>873</v>
      </c>
      <c r="D79" s="37"/>
      <c r="E79" s="15">
        <v>18</v>
      </c>
      <c r="F79" s="37"/>
      <c r="G79" s="37"/>
      <c r="H79" s="37"/>
      <c r="I79" s="37"/>
      <c r="J79" s="37"/>
      <c r="K79" s="37"/>
      <c r="L79" s="37"/>
      <c r="N79" t="s">
        <v>185</v>
      </c>
      <c r="O79" t="str">
        <f t="shared" si="3"/>
        <v>Cameron Public School</v>
      </c>
      <c r="P79" s="27">
        <v>15</v>
      </c>
    </row>
    <row r="80" spans="1:16" ht="16.5" x14ac:dyDescent="0.25">
      <c r="A80" s="28" t="str">
        <f t="shared" si="2"/>
        <v>CC not found - Please enter</v>
      </c>
      <c r="B80" t="s">
        <v>183</v>
      </c>
      <c r="C80" s="285" t="s">
        <v>184</v>
      </c>
      <c r="D80" s="37"/>
      <c r="E80" s="15">
        <v>19</v>
      </c>
      <c r="F80" s="37"/>
      <c r="G80" s="37"/>
      <c r="H80" s="37"/>
      <c r="I80" s="37"/>
      <c r="J80" s="37"/>
      <c r="K80" s="37"/>
      <c r="L80" s="37"/>
      <c r="N80" t="s">
        <v>187</v>
      </c>
      <c r="O80" t="str">
        <f t="shared" si="3"/>
        <v>Carleton Village Sports &amp; Wellness Acad</v>
      </c>
      <c r="P80" s="27">
        <v>440</v>
      </c>
    </row>
    <row r="81" spans="1:16" ht="16.5" x14ac:dyDescent="0.25">
      <c r="A81" s="28" t="str">
        <f t="shared" si="2"/>
        <v>CC not found - Please enter</v>
      </c>
      <c r="B81" t="s">
        <v>184</v>
      </c>
      <c r="C81" s="285" t="s">
        <v>185</v>
      </c>
      <c r="D81" s="37"/>
      <c r="E81" s="15">
        <v>20</v>
      </c>
      <c r="F81" s="37"/>
      <c r="G81" s="37"/>
      <c r="H81" s="37"/>
      <c r="I81" s="37"/>
      <c r="J81" s="37"/>
      <c r="K81" s="37"/>
      <c r="L81" s="37"/>
      <c r="N81" t="s">
        <v>188</v>
      </c>
      <c r="O81" t="str">
        <f t="shared" si="3"/>
        <v>Cassandra Public School</v>
      </c>
      <c r="P81" s="27">
        <v>10</v>
      </c>
    </row>
    <row r="82" spans="1:16" ht="16.5" x14ac:dyDescent="0.25">
      <c r="A82" s="28">
        <f t="shared" si="2"/>
        <v>15</v>
      </c>
      <c r="B82" t="s">
        <v>185</v>
      </c>
      <c r="C82" s="285" t="s">
        <v>874</v>
      </c>
      <c r="D82" s="37"/>
      <c r="E82" s="15">
        <v>21</v>
      </c>
      <c r="F82" s="37"/>
      <c r="G82" s="37"/>
      <c r="H82" s="37"/>
      <c r="I82" s="37"/>
      <c r="J82" s="37"/>
      <c r="K82" s="37"/>
      <c r="L82" s="37"/>
      <c r="N82" t="s">
        <v>835</v>
      </c>
      <c r="O82" t="str">
        <f t="shared" si="3"/>
        <v/>
      </c>
      <c r="P82" s="27">
        <v>1256</v>
      </c>
    </row>
    <row r="83" spans="1:16" ht="16.5" x14ac:dyDescent="0.25">
      <c r="A83" s="28">
        <f t="shared" si="2"/>
        <v>440</v>
      </c>
      <c r="B83" t="s">
        <v>187</v>
      </c>
      <c r="C83" s="285" t="s">
        <v>188</v>
      </c>
      <c r="D83" s="37"/>
      <c r="E83" s="15">
        <v>22</v>
      </c>
      <c r="F83" s="37"/>
      <c r="G83" s="37"/>
      <c r="H83" s="37"/>
      <c r="I83" s="37"/>
      <c r="J83" s="37"/>
      <c r="K83" s="37"/>
      <c r="L83" s="37"/>
      <c r="N83" t="s">
        <v>769</v>
      </c>
      <c r="O83" t="str">
        <f t="shared" si="3"/>
        <v/>
      </c>
      <c r="P83" s="27">
        <v>1163</v>
      </c>
    </row>
    <row r="84" spans="1:16" ht="16.5" x14ac:dyDescent="0.25">
      <c r="A84" s="28">
        <f t="shared" si="2"/>
        <v>10</v>
      </c>
      <c r="B84" t="s">
        <v>188</v>
      </c>
      <c r="C84" s="285" t="s">
        <v>189</v>
      </c>
      <c r="D84" s="37"/>
      <c r="E84" s="15" t="s">
        <v>186</v>
      </c>
      <c r="F84" s="37"/>
      <c r="G84" s="37"/>
      <c r="H84" s="37"/>
      <c r="I84" s="37"/>
      <c r="J84" s="37"/>
      <c r="K84" s="37"/>
      <c r="L84" s="37"/>
      <c r="N84" t="s">
        <v>193</v>
      </c>
      <c r="O84" t="str">
        <f t="shared" si="3"/>
        <v>Cedarbrae Collegiate Institute</v>
      </c>
      <c r="P84" s="27">
        <v>1164</v>
      </c>
    </row>
    <row r="85" spans="1:16" x14ac:dyDescent="0.2">
      <c r="A85" s="28" t="str">
        <f t="shared" si="2"/>
        <v>CC not found - Please enter</v>
      </c>
      <c r="B85" t="s">
        <v>189</v>
      </c>
      <c r="C85" s="285" t="s">
        <v>769</v>
      </c>
      <c r="D85" s="37"/>
      <c r="E85" s="37"/>
      <c r="F85" s="37"/>
      <c r="G85" s="37"/>
      <c r="H85" s="37"/>
      <c r="I85" s="37"/>
      <c r="J85" s="37"/>
      <c r="K85" s="37"/>
      <c r="L85" s="37"/>
      <c r="N85" t="s">
        <v>195</v>
      </c>
      <c r="O85" t="str">
        <f t="shared" si="3"/>
        <v>Cedarbrook Public School</v>
      </c>
      <c r="P85" s="27">
        <v>154</v>
      </c>
    </row>
    <row r="86" spans="1:16" ht="16.5" x14ac:dyDescent="0.25">
      <c r="A86" s="28" t="str">
        <f t="shared" si="2"/>
        <v>CC not found - Please enter</v>
      </c>
      <c r="B86" t="s">
        <v>191</v>
      </c>
      <c r="C86" s="285" t="s">
        <v>193</v>
      </c>
      <c r="D86" s="37"/>
      <c r="E86" s="15"/>
      <c r="F86" s="37"/>
      <c r="G86" s="37"/>
      <c r="H86" s="37"/>
      <c r="I86" s="37"/>
      <c r="J86" s="37"/>
      <c r="K86" s="37"/>
      <c r="L86" s="37"/>
      <c r="N86" t="s">
        <v>197</v>
      </c>
      <c r="O86" t="str">
        <f t="shared" si="3"/>
        <v>Cedarvale Community School</v>
      </c>
      <c r="P86" s="27">
        <v>1247</v>
      </c>
    </row>
    <row r="87" spans="1:16" ht="16.5" x14ac:dyDescent="0.25">
      <c r="A87" s="28">
        <f t="shared" si="2"/>
        <v>1164</v>
      </c>
      <c r="B87" t="s">
        <v>193</v>
      </c>
      <c r="C87" s="285" t="s">
        <v>195</v>
      </c>
      <c r="D87" s="37"/>
      <c r="E87" s="15" t="s">
        <v>190</v>
      </c>
      <c r="F87" s="37"/>
      <c r="G87" s="37"/>
      <c r="H87" s="37"/>
      <c r="I87" s="37"/>
      <c r="J87" s="37"/>
      <c r="K87" s="37"/>
      <c r="L87" s="37"/>
      <c r="N87" t="s">
        <v>199</v>
      </c>
      <c r="O87" t="str">
        <f t="shared" si="3"/>
        <v>Centennial Road Public School</v>
      </c>
      <c r="P87" s="27">
        <v>1165</v>
      </c>
    </row>
    <row r="88" spans="1:16" ht="16.5" x14ac:dyDescent="0.25">
      <c r="A88" s="28">
        <f t="shared" si="2"/>
        <v>154</v>
      </c>
      <c r="B88" t="s">
        <v>195</v>
      </c>
      <c r="C88" s="285" t="s">
        <v>197</v>
      </c>
      <c r="D88" s="37"/>
      <c r="E88" s="15" t="s">
        <v>192</v>
      </c>
      <c r="F88" s="37"/>
      <c r="G88" s="37"/>
      <c r="H88" s="37"/>
      <c r="I88" s="37"/>
      <c r="J88" s="37"/>
      <c r="K88" s="37"/>
      <c r="L88" s="37"/>
      <c r="N88" t="s">
        <v>201</v>
      </c>
      <c r="O88" t="str">
        <f t="shared" si="3"/>
        <v>Central Etobicoke High School</v>
      </c>
      <c r="P88" s="27">
        <v>1145</v>
      </c>
    </row>
    <row r="89" spans="1:16" ht="16.5" x14ac:dyDescent="0.25">
      <c r="A89" s="28">
        <f t="shared" si="2"/>
        <v>1247</v>
      </c>
      <c r="B89" t="s">
        <v>197</v>
      </c>
      <c r="C89" s="285" t="s">
        <v>875</v>
      </c>
      <c r="D89" s="37"/>
      <c r="E89" s="15" t="s">
        <v>194</v>
      </c>
      <c r="F89" s="37"/>
      <c r="G89" s="37"/>
      <c r="H89" s="37"/>
      <c r="I89" s="37"/>
      <c r="J89" s="37"/>
      <c r="K89" s="37"/>
      <c r="L89" s="37"/>
      <c r="N89" t="s">
        <v>202</v>
      </c>
      <c r="O89" t="str">
        <f t="shared" si="3"/>
        <v>Central Technical School</v>
      </c>
      <c r="P89" s="27">
        <v>209</v>
      </c>
    </row>
    <row r="90" spans="1:16" ht="16.5" x14ac:dyDescent="0.25">
      <c r="A90" s="28">
        <f t="shared" si="2"/>
        <v>1165</v>
      </c>
      <c r="B90" t="s">
        <v>199</v>
      </c>
      <c r="C90" s="285" t="s">
        <v>201</v>
      </c>
      <c r="D90" s="37"/>
      <c r="E90" s="15" t="s">
        <v>196</v>
      </c>
      <c r="F90" s="37"/>
      <c r="G90" s="37"/>
      <c r="H90" s="37"/>
      <c r="I90" s="37"/>
      <c r="J90" s="37"/>
      <c r="K90" s="37"/>
      <c r="L90" s="37"/>
      <c r="N90" t="s">
        <v>203</v>
      </c>
      <c r="O90" t="str">
        <f t="shared" si="3"/>
        <v>Central Toronto Academy</v>
      </c>
      <c r="P90" s="27">
        <v>1373</v>
      </c>
    </row>
    <row r="91" spans="1:16" ht="16.5" x14ac:dyDescent="0.25">
      <c r="A91" s="28">
        <f t="shared" si="2"/>
        <v>1145</v>
      </c>
      <c r="B91" t="s">
        <v>201</v>
      </c>
      <c r="C91" s="285" t="s">
        <v>202</v>
      </c>
      <c r="D91" s="37"/>
      <c r="E91" s="15" t="s">
        <v>198</v>
      </c>
      <c r="F91" s="37"/>
      <c r="G91" s="37"/>
      <c r="H91" s="37"/>
      <c r="I91" s="37"/>
      <c r="J91" s="37"/>
      <c r="K91" s="37"/>
      <c r="L91" s="37"/>
      <c r="N91" t="s">
        <v>204</v>
      </c>
      <c r="O91" t="str">
        <f t="shared" si="3"/>
        <v>Chalkfarm Public School</v>
      </c>
      <c r="P91" s="27">
        <v>1103</v>
      </c>
    </row>
    <row r="92" spans="1:16" ht="16.5" x14ac:dyDescent="0.25">
      <c r="A92" s="28">
        <f t="shared" si="2"/>
        <v>209</v>
      </c>
      <c r="B92" t="s">
        <v>202</v>
      </c>
      <c r="C92" s="285" t="s">
        <v>203</v>
      </c>
      <c r="D92" s="37"/>
      <c r="E92" s="15" t="s">
        <v>200</v>
      </c>
      <c r="F92" s="37"/>
      <c r="G92" s="37"/>
      <c r="H92" s="37"/>
      <c r="I92" s="37"/>
      <c r="J92" s="37"/>
      <c r="K92" s="37"/>
      <c r="L92" s="37"/>
      <c r="N92" t="s">
        <v>205</v>
      </c>
      <c r="O92" t="str">
        <f t="shared" si="3"/>
        <v>Charles E Webster Public School</v>
      </c>
      <c r="P92" s="27">
        <v>267</v>
      </c>
    </row>
    <row r="93" spans="1:16" ht="16.5" x14ac:dyDescent="0.25">
      <c r="A93" s="28">
        <f t="shared" si="2"/>
        <v>1373</v>
      </c>
      <c r="B93" t="s">
        <v>203</v>
      </c>
      <c r="C93" s="285" t="s">
        <v>204</v>
      </c>
      <c r="D93" s="37"/>
      <c r="E93" s="15" t="s">
        <v>61</v>
      </c>
      <c r="F93" s="37"/>
      <c r="G93" s="37"/>
      <c r="H93" s="37"/>
      <c r="I93" s="37"/>
      <c r="J93" s="37"/>
      <c r="K93" s="37"/>
      <c r="L93" s="37"/>
      <c r="N93" t="s">
        <v>797</v>
      </c>
      <c r="O93" t="str">
        <f t="shared" si="3"/>
        <v/>
      </c>
      <c r="P93" s="27">
        <v>1214</v>
      </c>
    </row>
    <row r="94" spans="1:16" x14ac:dyDescent="0.2">
      <c r="A94" s="28">
        <f t="shared" si="2"/>
        <v>1103</v>
      </c>
      <c r="B94" t="s">
        <v>204</v>
      </c>
      <c r="C94" s="285" t="s">
        <v>205</v>
      </c>
      <c r="D94" s="37"/>
      <c r="E94" s="37"/>
      <c r="F94" s="37"/>
      <c r="G94" s="37"/>
      <c r="H94" s="37"/>
      <c r="I94" s="37"/>
      <c r="J94" s="37"/>
      <c r="K94" s="37"/>
      <c r="L94" s="37"/>
      <c r="N94" t="s">
        <v>208</v>
      </c>
      <c r="O94" t="str">
        <f t="shared" si="3"/>
        <v>Charles Gordon Public School</v>
      </c>
      <c r="P94" s="27">
        <v>1326</v>
      </c>
    </row>
    <row r="95" spans="1:16" ht="16.5" x14ac:dyDescent="0.25">
      <c r="A95" s="28">
        <f t="shared" si="2"/>
        <v>267</v>
      </c>
      <c r="B95" t="s">
        <v>205</v>
      </c>
      <c r="C95" s="285" t="s">
        <v>876</v>
      </c>
      <c r="D95" s="37"/>
      <c r="E95" s="15"/>
      <c r="F95" s="37"/>
      <c r="G95" s="37"/>
      <c r="H95" s="37"/>
      <c r="I95" s="37"/>
      <c r="J95" s="37"/>
      <c r="K95" s="37"/>
      <c r="L95" s="37"/>
      <c r="N95" t="s">
        <v>733</v>
      </c>
      <c r="O95" t="str">
        <f t="shared" si="3"/>
        <v/>
      </c>
      <c r="P95" s="27">
        <v>1104</v>
      </c>
    </row>
    <row r="96" spans="1:16" ht="16.5" x14ac:dyDescent="0.25">
      <c r="A96" s="28" t="str">
        <f t="shared" si="2"/>
        <v>CC not found - Please enter</v>
      </c>
      <c r="B96" t="s">
        <v>206</v>
      </c>
      <c r="C96" s="285" t="s">
        <v>877</v>
      </c>
      <c r="D96" s="37"/>
      <c r="E96" s="15" t="s">
        <v>148</v>
      </c>
      <c r="F96" s="37"/>
      <c r="G96" s="37"/>
      <c r="H96" s="37"/>
      <c r="I96" s="37"/>
      <c r="J96" s="37"/>
      <c r="K96" s="37"/>
      <c r="L96" s="37"/>
      <c r="N96" t="s">
        <v>210</v>
      </c>
      <c r="O96" t="str">
        <f t="shared" si="3"/>
        <v>Charlottetown Public School</v>
      </c>
      <c r="P96" s="27">
        <v>162</v>
      </c>
    </row>
    <row r="97" spans="1:16" ht="16.5" x14ac:dyDescent="0.25">
      <c r="A97" s="28">
        <f t="shared" si="2"/>
        <v>1326</v>
      </c>
      <c r="B97" t="s">
        <v>208</v>
      </c>
      <c r="C97" s="285" t="s">
        <v>878</v>
      </c>
      <c r="D97" s="37"/>
      <c r="E97" s="15" t="s">
        <v>150</v>
      </c>
      <c r="F97" s="37"/>
      <c r="G97" s="37"/>
      <c r="H97" s="37"/>
      <c r="I97" s="37"/>
      <c r="J97" s="37"/>
      <c r="K97" s="37"/>
      <c r="L97" s="37"/>
      <c r="N97" t="s">
        <v>211</v>
      </c>
      <c r="O97" t="str">
        <f t="shared" si="3"/>
        <v>Chartland Public School</v>
      </c>
      <c r="P97" s="27">
        <v>1440</v>
      </c>
    </row>
    <row r="98" spans="1:16" ht="16.5" x14ac:dyDescent="0.25">
      <c r="A98" s="28" t="str">
        <f t="shared" si="2"/>
        <v>CC not found - Please enter</v>
      </c>
      <c r="B98" t="s">
        <v>209</v>
      </c>
      <c r="C98" s="285" t="s">
        <v>879</v>
      </c>
      <c r="D98" s="37"/>
      <c r="E98" s="15" t="s">
        <v>207</v>
      </c>
      <c r="F98" s="37"/>
      <c r="G98" s="37"/>
      <c r="H98" s="37"/>
      <c r="I98" s="37"/>
      <c r="J98" s="37"/>
      <c r="K98" s="37"/>
      <c r="L98" s="37"/>
      <c r="N98" t="s">
        <v>212</v>
      </c>
      <c r="O98" t="str">
        <f t="shared" si="3"/>
        <v>Cherokee Public School</v>
      </c>
      <c r="P98" s="27">
        <v>273</v>
      </c>
    </row>
    <row r="99" spans="1:16" x14ac:dyDescent="0.2">
      <c r="A99" s="28">
        <f t="shared" si="2"/>
        <v>162</v>
      </c>
      <c r="B99" t="s">
        <v>210</v>
      </c>
      <c r="C99" s="285" t="s">
        <v>880</v>
      </c>
      <c r="D99" s="37"/>
      <c r="E99" s="37"/>
      <c r="F99" s="37"/>
      <c r="G99" s="37"/>
      <c r="H99" s="37"/>
      <c r="I99" s="37"/>
      <c r="J99" s="37"/>
      <c r="K99" s="37"/>
      <c r="L99" s="37"/>
      <c r="N99" t="s">
        <v>770</v>
      </c>
      <c r="O99" t="str">
        <f t="shared" si="3"/>
        <v/>
      </c>
      <c r="P99" s="27">
        <v>1327</v>
      </c>
    </row>
    <row r="100" spans="1:16" x14ac:dyDescent="0.2">
      <c r="A100" s="28">
        <f t="shared" si="2"/>
        <v>1440</v>
      </c>
      <c r="B100" t="s">
        <v>211</v>
      </c>
      <c r="C100" s="285" t="s">
        <v>212</v>
      </c>
      <c r="D100" s="37"/>
      <c r="E100" s="37"/>
      <c r="F100" s="37"/>
      <c r="G100" s="37"/>
      <c r="H100" s="37"/>
      <c r="I100" s="37"/>
      <c r="J100" s="37"/>
      <c r="K100" s="37"/>
      <c r="L100" s="37"/>
      <c r="N100" t="s">
        <v>214</v>
      </c>
      <c r="O100" t="str">
        <f t="shared" si="3"/>
        <v>Chester Public School</v>
      </c>
      <c r="P100" s="27">
        <v>3421</v>
      </c>
    </row>
    <row r="101" spans="1:16" x14ac:dyDescent="0.2">
      <c r="A101" s="28">
        <f t="shared" si="2"/>
        <v>273</v>
      </c>
      <c r="B101" t="s">
        <v>212</v>
      </c>
      <c r="C101" s="285" t="s">
        <v>881</v>
      </c>
      <c r="D101" s="37"/>
      <c r="E101" s="37"/>
      <c r="F101" s="37"/>
      <c r="G101" s="37"/>
      <c r="H101" s="37"/>
      <c r="I101" s="37"/>
      <c r="J101" s="37"/>
      <c r="K101" s="37"/>
      <c r="L101" s="37"/>
      <c r="N101" t="s">
        <v>215</v>
      </c>
      <c r="O101" t="str">
        <f t="shared" si="3"/>
        <v>Chief Dan George Public School</v>
      </c>
      <c r="P101" s="27">
        <v>1167</v>
      </c>
    </row>
    <row r="102" spans="1:16" x14ac:dyDescent="0.2">
      <c r="A102" s="28" t="str">
        <f t="shared" si="2"/>
        <v>CC not found - Please enter</v>
      </c>
      <c r="B102" t="s">
        <v>213</v>
      </c>
      <c r="C102" s="285" t="s">
        <v>770</v>
      </c>
      <c r="D102" s="37"/>
      <c r="E102" s="37"/>
      <c r="F102" s="37"/>
      <c r="G102" s="37"/>
      <c r="H102" s="37"/>
      <c r="I102" s="37"/>
      <c r="J102" s="37"/>
      <c r="K102" s="37"/>
      <c r="L102" s="37"/>
      <c r="N102" t="s">
        <v>216</v>
      </c>
      <c r="O102" t="str">
        <f t="shared" si="3"/>
        <v>Chine Drive Public School</v>
      </c>
      <c r="P102" s="27">
        <v>1168</v>
      </c>
    </row>
    <row r="103" spans="1:16" x14ac:dyDescent="0.2">
      <c r="A103" s="28">
        <f t="shared" si="2"/>
        <v>3421</v>
      </c>
      <c r="B103" t="s">
        <v>214</v>
      </c>
      <c r="C103" s="285" t="s">
        <v>215</v>
      </c>
      <c r="D103" s="37"/>
      <c r="E103" s="37"/>
      <c r="F103" s="37"/>
      <c r="G103" s="37"/>
      <c r="H103" s="37"/>
      <c r="I103" s="37"/>
      <c r="J103" s="37"/>
      <c r="K103" s="37"/>
      <c r="L103" s="37"/>
      <c r="N103" t="s">
        <v>217</v>
      </c>
      <c r="O103" t="str">
        <f t="shared" si="3"/>
        <v>Church Street Public School</v>
      </c>
      <c r="P103" s="27">
        <v>1374</v>
      </c>
    </row>
    <row r="104" spans="1:16" x14ac:dyDescent="0.2">
      <c r="A104" s="28">
        <f t="shared" si="2"/>
        <v>1167</v>
      </c>
      <c r="B104" t="s">
        <v>215</v>
      </c>
      <c r="C104" s="285" t="s">
        <v>216</v>
      </c>
      <c r="D104" s="37"/>
      <c r="E104" s="37"/>
      <c r="F104" s="37"/>
      <c r="G104" s="37"/>
      <c r="H104" s="37"/>
      <c r="I104" s="37"/>
      <c r="J104" s="37"/>
      <c r="K104" s="37"/>
      <c r="L104" s="37"/>
      <c r="N104" t="s">
        <v>218</v>
      </c>
      <c r="O104" t="str">
        <f t="shared" si="3"/>
        <v>Churchill Heights Public School</v>
      </c>
      <c r="P104" s="27">
        <v>1169</v>
      </c>
    </row>
    <row r="105" spans="1:16" x14ac:dyDescent="0.2">
      <c r="A105" s="28">
        <f t="shared" si="2"/>
        <v>1168</v>
      </c>
      <c r="B105" t="s">
        <v>216</v>
      </c>
      <c r="C105" s="285" t="s">
        <v>882</v>
      </c>
      <c r="D105" s="37"/>
      <c r="E105" s="37"/>
      <c r="F105" s="37"/>
      <c r="G105" s="37"/>
      <c r="H105" s="37"/>
      <c r="I105" s="37"/>
      <c r="J105" s="37"/>
      <c r="K105" s="37"/>
      <c r="L105" s="37"/>
      <c r="N105" t="s">
        <v>219</v>
      </c>
      <c r="O105" t="str">
        <f t="shared" si="3"/>
        <v>Churchill Public School</v>
      </c>
      <c r="P105" s="27">
        <v>92</v>
      </c>
    </row>
    <row r="106" spans="1:16" x14ac:dyDescent="0.2">
      <c r="A106" s="28">
        <f t="shared" si="2"/>
        <v>1374</v>
      </c>
      <c r="B106" t="s">
        <v>217</v>
      </c>
      <c r="C106" s="285" t="s">
        <v>218</v>
      </c>
      <c r="D106" s="37"/>
      <c r="E106" s="37"/>
      <c r="F106" s="37"/>
      <c r="G106" s="37"/>
      <c r="H106" s="37"/>
      <c r="I106" s="37"/>
      <c r="J106" s="37"/>
      <c r="K106" s="37"/>
      <c r="L106" s="37"/>
      <c r="N106" t="s">
        <v>838</v>
      </c>
      <c r="O106" t="str">
        <f t="shared" si="3"/>
        <v/>
      </c>
      <c r="P106" s="27">
        <v>1417</v>
      </c>
    </row>
    <row r="107" spans="1:16" x14ac:dyDescent="0.2">
      <c r="A107" s="28">
        <f t="shared" si="2"/>
        <v>1169</v>
      </c>
      <c r="B107" t="s">
        <v>218</v>
      </c>
      <c r="C107" s="285" t="s">
        <v>219</v>
      </c>
      <c r="D107" s="37"/>
      <c r="E107" s="37"/>
      <c r="F107" s="37"/>
      <c r="G107" s="37"/>
      <c r="H107" s="37"/>
      <c r="I107" s="37"/>
      <c r="J107" s="37"/>
      <c r="K107" s="37"/>
      <c r="L107" s="37"/>
      <c r="N107" t="s">
        <v>221</v>
      </c>
      <c r="O107" t="str">
        <f t="shared" si="3"/>
        <v>City School</v>
      </c>
      <c r="P107" s="27">
        <v>1375</v>
      </c>
    </row>
    <row r="108" spans="1:16" x14ac:dyDescent="0.2">
      <c r="A108" s="28">
        <f t="shared" si="2"/>
        <v>92</v>
      </c>
      <c r="B108" t="s">
        <v>219</v>
      </c>
      <c r="C108" s="285" t="s">
        <v>221</v>
      </c>
      <c r="D108" s="37"/>
      <c r="E108" s="37"/>
      <c r="F108" s="37"/>
      <c r="G108" s="37"/>
      <c r="H108" s="37"/>
      <c r="I108" s="37"/>
      <c r="J108" s="37"/>
      <c r="K108" s="37"/>
      <c r="L108" s="37"/>
      <c r="N108" t="s">
        <v>798</v>
      </c>
      <c r="O108" t="str">
        <f t="shared" si="3"/>
        <v/>
      </c>
      <c r="P108" s="27">
        <v>208</v>
      </c>
    </row>
    <row r="109" spans="1:16" x14ac:dyDescent="0.2">
      <c r="A109" s="28" t="str">
        <f t="shared" si="2"/>
        <v>CC not found - Please enter</v>
      </c>
      <c r="B109" t="s">
        <v>220</v>
      </c>
      <c r="C109" s="285" t="s">
        <v>883</v>
      </c>
      <c r="D109" s="37"/>
      <c r="E109" s="37"/>
      <c r="F109" s="37"/>
      <c r="G109" s="37"/>
      <c r="H109" s="37"/>
      <c r="I109" s="37"/>
      <c r="J109" s="37"/>
      <c r="K109" s="37"/>
      <c r="L109" s="37"/>
      <c r="N109" t="s">
        <v>223</v>
      </c>
      <c r="O109" t="str">
        <f t="shared" si="3"/>
        <v>Claireville Junior School</v>
      </c>
      <c r="P109" s="27">
        <v>512</v>
      </c>
    </row>
    <row r="110" spans="1:16" x14ac:dyDescent="0.2">
      <c r="A110" s="28">
        <f t="shared" si="2"/>
        <v>1375</v>
      </c>
      <c r="B110" t="s">
        <v>221</v>
      </c>
      <c r="C110" s="285" t="s">
        <v>223</v>
      </c>
      <c r="D110" s="37"/>
      <c r="E110" s="37"/>
      <c r="F110" s="37"/>
      <c r="G110" s="37"/>
      <c r="H110" s="37"/>
      <c r="I110" s="37"/>
      <c r="J110" s="37"/>
      <c r="K110" s="37"/>
      <c r="L110" s="37"/>
      <c r="N110" t="s">
        <v>224</v>
      </c>
      <c r="O110" t="str">
        <f t="shared" si="3"/>
        <v>Clairlea Public School</v>
      </c>
      <c r="P110" s="27">
        <v>1170</v>
      </c>
    </row>
    <row r="111" spans="1:16" x14ac:dyDescent="0.2">
      <c r="A111" s="28" t="str">
        <f t="shared" si="2"/>
        <v>CC not found - Please enter</v>
      </c>
      <c r="B111" t="s">
        <v>222</v>
      </c>
      <c r="C111" s="285" t="s">
        <v>224</v>
      </c>
      <c r="D111" s="37"/>
      <c r="E111" s="37"/>
      <c r="F111" s="37"/>
      <c r="G111" s="37"/>
      <c r="H111" s="37"/>
      <c r="I111" s="37"/>
      <c r="J111" s="37"/>
      <c r="K111" s="37"/>
      <c r="L111" s="37"/>
      <c r="N111" t="s">
        <v>225</v>
      </c>
      <c r="O111" t="str">
        <f t="shared" si="3"/>
        <v>Claude Watson School for the Arts</v>
      </c>
      <c r="P111" s="27">
        <v>1035</v>
      </c>
    </row>
    <row r="112" spans="1:16" x14ac:dyDescent="0.2">
      <c r="A112" s="28">
        <f t="shared" si="2"/>
        <v>512</v>
      </c>
      <c r="B112" t="s">
        <v>223</v>
      </c>
      <c r="C112" s="285" t="s">
        <v>225</v>
      </c>
      <c r="D112" s="37"/>
      <c r="E112" s="37"/>
      <c r="F112" s="37"/>
      <c r="G112" s="37"/>
      <c r="H112" s="37"/>
      <c r="I112" s="37"/>
      <c r="J112" s="37"/>
      <c r="K112" s="37"/>
      <c r="L112" s="37"/>
      <c r="N112" t="s">
        <v>226</v>
      </c>
      <c r="O112" t="str">
        <f t="shared" si="3"/>
        <v>Cliffside Public School</v>
      </c>
      <c r="P112" s="27">
        <v>1328</v>
      </c>
    </row>
    <row r="113" spans="1:16" x14ac:dyDescent="0.2">
      <c r="A113" s="28">
        <f t="shared" si="2"/>
        <v>1170</v>
      </c>
      <c r="B113" t="s">
        <v>224</v>
      </c>
      <c r="C113" s="285" t="s">
        <v>226</v>
      </c>
      <c r="D113" s="37"/>
      <c r="E113" s="37"/>
      <c r="F113" s="37"/>
      <c r="G113" s="37"/>
      <c r="H113" s="37"/>
      <c r="I113" s="37"/>
      <c r="J113" s="37"/>
      <c r="K113" s="37"/>
      <c r="L113" s="37"/>
      <c r="N113" t="s">
        <v>227</v>
      </c>
      <c r="O113" t="str">
        <f t="shared" si="3"/>
        <v>Cliffwood Public School</v>
      </c>
      <c r="P113" s="27">
        <v>46</v>
      </c>
    </row>
    <row r="114" spans="1:16" x14ac:dyDescent="0.2">
      <c r="A114" s="28">
        <f t="shared" si="2"/>
        <v>1035</v>
      </c>
      <c r="B114" t="s">
        <v>225</v>
      </c>
      <c r="C114" s="285" t="s">
        <v>227</v>
      </c>
      <c r="D114" s="37"/>
      <c r="E114" s="37"/>
      <c r="F114" s="37"/>
      <c r="G114" s="37"/>
      <c r="H114" s="37"/>
      <c r="I114" s="37"/>
      <c r="J114" s="37"/>
      <c r="K114" s="37"/>
      <c r="L114" s="37"/>
      <c r="N114" t="s">
        <v>799</v>
      </c>
      <c r="O114" t="str">
        <f t="shared" si="3"/>
        <v/>
      </c>
      <c r="P114" s="27">
        <v>1376</v>
      </c>
    </row>
    <row r="115" spans="1:16" x14ac:dyDescent="0.2">
      <c r="A115" s="28">
        <f t="shared" si="2"/>
        <v>1328</v>
      </c>
      <c r="B115" t="s">
        <v>226</v>
      </c>
      <c r="C115" s="285" t="s">
        <v>884</v>
      </c>
      <c r="D115" s="37"/>
      <c r="E115" s="37"/>
      <c r="F115" s="37"/>
      <c r="G115" s="37"/>
      <c r="H115" s="37"/>
      <c r="I115" s="37"/>
      <c r="J115" s="37"/>
      <c r="K115" s="37"/>
      <c r="L115" s="37"/>
      <c r="N115" t="s">
        <v>229</v>
      </c>
      <c r="O115" t="str">
        <f t="shared" si="3"/>
        <v>Contact Alternative School</v>
      </c>
      <c r="P115" s="27">
        <v>1377</v>
      </c>
    </row>
    <row r="116" spans="1:16" x14ac:dyDescent="0.2">
      <c r="A116" s="28">
        <f t="shared" si="2"/>
        <v>46</v>
      </c>
      <c r="B116" t="s">
        <v>227</v>
      </c>
      <c r="C116" s="285" t="s">
        <v>229</v>
      </c>
      <c r="D116" s="37"/>
      <c r="E116" s="37"/>
      <c r="F116" s="37"/>
      <c r="G116" s="37"/>
      <c r="H116" s="37"/>
      <c r="I116" s="37"/>
      <c r="J116" s="37"/>
      <c r="K116" s="37"/>
      <c r="L116" s="37"/>
      <c r="N116" t="s">
        <v>826</v>
      </c>
      <c r="O116" t="str">
        <f t="shared" si="3"/>
        <v/>
      </c>
      <c r="P116" s="27">
        <v>1259</v>
      </c>
    </row>
    <row r="117" spans="1:16" x14ac:dyDescent="0.2">
      <c r="A117" s="28" t="str">
        <f t="shared" si="2"/>
        <v>CC not found - Please enter</v>
      </c>
      <c r="B117" t="s">
        <v>228</v>
      </c>
      <c r="C117" s="285" t="s">
        <v>885</v>
      </c>
      <c r="D117" s="37"/>
      <c r="E117" s="37"/>
      <c r="F117" s="37"/>
      <c r="G117" s="37"/>
      <c r="H117" s="37"/>
      <c r="I117" s="37"/>
      <c r="J117" s="37"/>
      <c r="K117" s="37"/>
      <c r="L117" s="37"/>
      <c r="N117" t="s">
        <v>771</v>
      </c>
      <c r="O117" t="str">
        <f t="shared" si="3"/>
        <v/>
      </c>
      <c r="P117" s="27">
        <v>1329</v>
      </c>
    </row>
    <row r="118" spans="1:16" x14ac:dyDescent="0.2">
      <c r="A118" s="28">
        <f t="shared" si="2"/>
        <v>1377</v>
      </c>
      <c r="B118" t="s">
        <v>229</v>
      </c>
      <c r="C118" s="285" t="s">
        <v>771</v>
      </c>
      <c r="D118" s="37"/>
      <c r="E118" s="37"/>
      <c r="F118" s="37"/>
      <c r="G118" s="37"/>
      <c r="H118" s="37"/>
      <c r="I118" s="37"/>
      <c r="J118" s="37"/>
      <c r="K118" s="37"/>
      <c r="L118" s="37"/>
      <c r="N118" t="s">
        <v>772</v>
      </c>
      <c r="O118" t="str">
        <f t="shared" si="3"/>
        <v/>
      </c>
      <c r="P118" s="27">
        <v>1172</v>
      </c>
    </row>
    <row r="119" spans="1:16" x14ac:dyDescent="0.2">
      <c r="A119" s="28" t="str">
        <f t="shared" si="2"/>
        <v>CC not found - Please enter</v>
      </c>
      <c r="B119" t="s">
        <v>230</v>
      </c>
      <c r="C119" s="285" t="s">
        <v>886</v>
      </c>
      <c r="D119" s="37"/>
      <c r="E119" s="37"/>
      <c r="F119" s="37"/>
      <c r="G119" s="37"/>
      <c r="H119" s="37"/>
      <c r="I119" s="37"/>
      <c r="J119" s="37"/>
      <c r="K119" s="37"/>
      <c r="L119" s="37"/>
      <c r="N119" t="s">
        <v>233</v>
      </c>
      <c r="O119" t="str">
        <f t="shared" si="3"/>
        <v>Cosburn Middle School</v>
      </c>
      <c r="P119" s="27">
        <v>85</v>
      </c>
    </row>
    <row r="120" spans="1:16" x14ac:dyDescent="0.2">
      <c r="A120" s="28" t="str">
        <f t="shared" si="2"/>
        <v>CC not found - Please enter</v>
      </c>
      <c r="B120" t="s">
        <v>231</v>
      </c>
      <c r="C120" s="285" t="s">
        <v>233</v>
      </c>
      <c r="D120" s="37"/>
      <c r="E120" s="37"/>
      <c r="F120" s="37"/>
      <c r="G120" s="37"/>
      <c r="H120" s="37"/>
      <c r="I120" s="37"/>
      <c r="J120" s="37"/>
      <c r="K120" s="37"/>
      <c r="L120" s="37"/>
      <c r="N120" t="s">
        <v>234</v>
      </c>
      <c r="O120" t="str">
        <f t="shared" si="3"/>
        <v>Cottingham Public School</v>
      </c>
      <c r="P120" s="27">
        <v>1378</v>
      </c>
    </row>
    <row r="121" spans="1:16" x14ac:dyDescent="0.2">
      <c r="A121" s="28" t="str">
        <f t="shared" si="2"/>
        <v>CC not found - Please enter</v>
      </c>
      <c r="B121" t="s">
        <v>232</v>
      </c>
      <c r="C121" s="285" t="s">
        <v>887</v>
      </c>
      <c r="D121" s="37"/>
      <c r="E121" s="37"/>
      <c r="F121" s="37"/>
      <c r="G121" s="37"/>
      <c r="H121" s="37"/>
      <c r="I121" s="37"/>
      <c r="J121" s="37"/>
      <c r="K121" s="37"/>
      <c r="L121" s="37"/>
      <c r="N121" t="s">
        <v>235</v>
      </c>
      <c r="O121" t="str">
        <f t="shared" si="3"/>
        <v>Courcelette Public School</v>
      </c>
      <c r="P121" s="27">
        <v>1047</v>
      </c>
    </row>
    <row r="122" spans="1:16" x14ac:dyDescent="0.2">
      <c r="A122" s="28">
        <f t="shared" si="2"/>
        <v>85</v>
      </c>
      <c r="B122" t="s">
        <v>233</v>
      </c>
      <c r="C122" s="285" t="s">
        <v>235</v>
      </c>
      <c r="D122" s="37"/>
      <c r="E122" s="37"/>
      <c r="F122" s="37"/>
      <c r="G122" s="37"/>
      <c r="H122" s="37"/>
      <c r="I122" s="37"/>
      <c r="J122" s="37"/>
      <c r="K122" s="37"/>
      <c r="L122" s="37"/>
      <c r="N122" t="s">
        <v>236</v>
      </c>
      <c r="O122" t="str">
        <f t="shared" si="3"/>
        <v>Crescent Town Public School</v>
      </c>
      <c r="P122" s="27">
        <v>1295</v>
      </c>
    </row>
    <row r="123" spans="1:16" x14ac:dyDescent="0.2">
      <c r="A123" s="28">
        <f t="shared" si="2"/>
        <v>1378</v>
      </c>
      <c r="B123" t="s">
        <v>234</v>
      </c>
      <c r="C123" s="285" t="s">
        <v>888</v>
      </c>
      <c r="D123" s="37"/>
      <c r="E123" s="37"/>
      <c r="F123" s="37"/>
      <c r="G123" s="37"/>
      <c r="H123" s="37"/>
      <c r="I123" s="37"/>
      <c r="J123" s="37"/>
      <c r="K123" s="37"/>
      <c r="L123" s="37"/>
      <c r="N123" t="s">
        <v>237</v>
      </c>
      <c r="O123" t="str">
        <f t="shared" si="3"/>
        <v>Cresthaven Public School</v>
      </c>
      <c r="P123" s="27">
        <v>18</v>
      </c>
    </row>
    <row r="124" spans="1:16" x14ac:dyDescent="0.2">
      <c r="A124" s="28">
        <f t="shared" si="2"/>
        <v>1047</v>
      </c>
      <c r="B124" t="s">
        <v>235</v>
      </c>
      <c r="C124" s="285" t="s">
        <v>237</v>
      </c>
      <c r="D124" s="37"/>
      <c r="E124" s="37"/>
      <c r="F124" s="37"/>
      <c r="G124" s="37"/>
      <c r="H124" s="37"/>
      <c r="I124" s="37"/>
      <c r="J124" s="37"/>
      <c r="K124" s="37"/>
      <c r="L124" s="37"/>
      <c r="N124" t="s">
        <v>238</v>
      </c>
      <c r="O124" t="str">
        <f t="shared" si="3"/>
        <v>Crestview Public School</v>
      </c>
      <c r="P124" s="27">
        <v>1101</v>
      </c>
    </row>
    <row r="125" spans="1:16" x14ac:dyDescent="0.2">
      <c r="A125" s="28">
        <f t="shared" si="2"/>
        <v>1295</v>
      </c>
      <c r="B125" t="s">
        <v>236</v>
      </c>
      <c r="C125" s="285" t="s">
        <v>238</v>
      </c>
      <c r="D125" s="37"/>
      <c r="E125" s="37"/>
      <c r="F125" s="37"/>
      <c r="G125" s="37"/>
      <c r="H125" s="37"/>
      <c r="I125" s="37"/>
      <c r="J125" s="37"/>
      <c r="K125" s="37"/>
      <c r="L125" s="37"/>
      <c r="N125" t="s">
        <v>239</v>
      </c>
      <c r="O125" t="str">
        <f t="shared" si="3"/>
        <v>Cummer Valley Middle School</v>
      </c>
      <c r="P125" s="27">
        <v>1426</v>
      </c>
    </row>
    <row r="126" spans="1:16" x14ac:dyDescent="0.2">
      <c r="A126" s="28">
        <f t="shared" si="2"/>
        <v>18</v>
      </c>
      <c r="B126" t="s">
        <v>237</v>
      </c>
      <c r="C126" s="285" t="s">
        <v>239</v>
      </c>
      <c r="D126" s="37"/>
      <c r="E126" s="37"/>
      <c r="F126" s="37"/>
      <c r="G126" s="37"/>
      <c r="H126" s="37"/>
      <c r="I126" s="37"/>
      <c r="J126" s="37"/>
      <c r="K126" s="37"/>
      <c r="L126" s="37"/>
      <c r="N126" t="s">
        <v>240</v>
      </c>
      <c r="O126" t="str">
        <f t="shared" si="3"/>
        <v>D A Morrison Middle School</v>
      </c>
      <c r="P126" s="27">
        <v>1139</v>
      </c>
    </row>
    <row r="127" spans="1:16" x14ac:dyDescent="0.2">
      <c r="A127" s="28">
        <f t="shared" si="2"/>
        <v>1101</v>
      </c>
      <c r="B127" t="s">
        <v>238</v>
      </c>
      <c r="C127" s="285" t="s">
        <v>240</v>
      </c>
      <c r="D127" s="37"/>
      <c r="E127" s="37"/>
      <c r="F127" s="37"/>
      <c r="G127" s="37"/>
      <c r="H127" s="37"/>
      <c r="I127" s="37"/>
      <c r="J127" s="37"/>
      <c r="K127" s="37"/>
      <c r="L127" s="37"/>
      <c r="N127" t="s">
        <v>241</v>
      </c>
      <c r="O127" t="str">
        <f t="shared" si="3"/>
        <v>da Vinci School</v>
      </c>
      <c r="P127" s="27">
        <v>1260</v>
      </c>
    </row>
    <row r="128" spans="1:16" x14ac:dyDescent="0.2">
      <c r="A128" s="28">
        <f t="shared" si="2"/>
        <v>1426</v>
      </c>
      <c r="B128" t="s">
        <v>239</v>
      </c>
      <c r="C128" s="285" t="s">
        <v>241</v>
      </c>
      <c r="D128" s="37"/>
      <c r="E128" s="37"/>
      <c r="F128" s="37"/>
      <c r="G128" s="37"/>
      <c r="H128" s="37"/>
      <c r="I128" s="37"/>
      <c r="J128" s="37"/>
      <c r="K128" s="37"/>
      <c r="L128" s="37"/>
      <c r="N128" t="s">
        <v>242</v>
      </c>
      <c r="O128" t="str">
        <f t="shared" si="3"/>
        <v>Dallington Public School</v>
      </c>
      <c r="P128" s="27">
        <v>1424</v>
      </c>
    </row>
    <row r="129" spans="1:16" x14ac:dyDescent="0.2">
      <c r="A129" s="28">
        <f t="shared" si="2"/>
        <v>1139</v>
      </c>
      <c r="B129" t="s">
        <v>240</v>
      </c>
      <c r="C129" s="285" t="s">
        <v>242</v>
      </c>
      <c r="D129" s="37"/>
      <c r="E129" s="37"/>
      <c r="F129" s="37"/>
      <c r="G129" s="37"/>
      <c r="H129" s="37"/>
      <c r="I129" s="37"/>
      <c r="J129" s="37"/>
      <c r="K129" s="37"/>
      <c r="L129" s="37"/>
      <c r="N129" t="s">
        <v>243</v>
      </c>
      <c r="O129" t="str">
        <f t="shared" si="3"/>
        <v>Danforth Collegiate and Tech Institute</v>
      </c>
      <c r="P129" s="27">
        <v>1379</v>
      </c>
    </row>
    <row r="130" spans="1:16" x14ac:dyDescent="0.2">
      <c r="A130" s="28">
        <f t="shared" ref="A130:A193" si="4">_xlfn.IFNA(VLOOKUP(B130,O:P,2,FALSE),"CC not found - Please enter")</f>
        <v>1260</v>
      </c>
      <c r="B130" t="s">
        <v>241</v>
      </c>
      <c r="C130" s="285" t="s">
        <v>889</v>
      </c>
      <c r="D130" s="37"/>
      <c r="E130" s="37"/>
      <c r="F130" s="37"/>
      <c r="G130" s="37"/>
      <c r="H130" s="37"/>
      <c r="I130" s="37"/>
      <c r="J130" s="37"/>
      <c r="K130" s="37"/>
      <c r="L130" s="37"/>
      <c r="N130" t="s">
        <v>773</v>
      </c>
      <c r="O130" t="str">
        <f t="shared" ref="O130:O193" si="5">_xlfn.IFNA(VLOOKUP(N130,B:B,1,FALSE),"")</f>
        <v/>
      </c>
      <c r="P130" s="27">
        <v>1173</v>
      </c>
    </row>
    <row r="131" spans="1:16" x14ac:dyDescent="0.2">
      <c r="A131" s="28">
        <f t="shared" si="4"/>
        <v>1424</v>
      </c>
      <c r="B131" t="s">
        <v>242</v>
      </c>
      <c r="C131" s="285" t="s">
        <v>244</v>
      </c>
      <c r="D131" s="37"/>
      <c r="E131" s="37"/>
      <c r="F131" s="37"/>
      <c r="G131" s="37"/>
      <c r="H131" s="37"/>
      <c r="I131" s="37"/>
      <c r="J131" s="37"/>
      <c r="K131" s="37"/>
      <c r="L131" s="37"/>
      <c r="N131" t="s">
        <v>245</v>
      </c>
      <c r="O131" t="str">
        <f t="shared" si="5"/>
        <v>David &amp; Mary Thomson CI</v>
      </c>
      <c r="P131" s="27">
        <v>1174</v>
      </c>
    </row>
    <row r="132" spans="1:16" x14ac:dyDescent="0.2">
      <c r="A132" s="28">
        <f t="shared" si="4"/>
        <v>1379</v>
      </c>
      <c r="B132" t="s">
        <v>243</v>
      </c>
      <c r="C132" s="285" t="s">
        <v>890</v>
      </c>
      <c r="D132" s="37"/>
      <c r="E132" s="37"/>
      <c r="F132" s="37"/>
      <c r="G132" s="37"/>
      <c r="H132" s="37"/>
      <c r="I132" s="37"/>
      <c r="J132" s="37"/>
      <c r="K132" s="37"/>
      <c r="L132" s="37"/>
      <c r="N132" t="s">
        <v>246</v>
      </c>
      <c r="O132" t="str">
        <f t="shared" si="5"/>
        <v>David Hornell Junior School</v>
      </c>
      <c r="P132" s="27">
        <v>100</v>
      </c>
    </row>
    <row r="133" spans="1:16" x14ac:dyDescent="0.2">
      <c r="A133" s="28" t="str">
        <f t="shared" si="4"/>
        <v>CC not found - Please enter</v>
      </c>
      <c r="B133" t="s">
        <v>244</v>
      </c>
      <c r="C133" s="285" t="s">
        <v>246</v>
      </c>
      <c r="D133" s="37"/>
      <c r="E133" s="37"/>
      <c r="F133" s="37"/>
      <c r="G133" s="37"/>
      <c r="H133" s="37"/>
      <c r="I133" s="37"/>
      <c r="J133" s="37"/>
      <c r="K133" s="37"/>
      <c r="L133" s="37"/>
      <c r="N133" t="s">
        <v>247</v>
      </c>
      <c r="O133" t="str">
        <f t="shared" si="5"/>
        <v>David Lewis Public School</v>
      </c>
      <c r="P133" s="27">
        <v>322</v>
      </c>
    </row>
    <row r="134" spans="1:16" x14ac:dyDescent="0.2">
      <c r="A134" s="28">
        <f t="shared" si="4"/>
        <v>1174</v>
      </c>
      <c r="B134" t="s">
        <v>245</v>
      </c>
      <c r="C134" s="285" t="s">
        <v>247</v>
      </c>
      <c r="D134" s="37"/>
      <c r="E134" s="37"/>
      <c r="F134" s="37"/>
      <c r="G134" s="37"/>
      <c r="H134" s="37"/>
      <c r="I134" s="37"/>
      <c r="J134" s="37"/>
      <c r="K134" s="37"/>
      <c r="L134" s="37"/>
      <c r="N134" t="s">
        <v>248</v>
      </c>
      <c r="O134" t="str">
        <f t="shared" si="5"/>
        <v>Davisville Public School</v>
      </c>
      <c r="P134" s="27">
        <v>1578</v>
      </c>
    </row>
    <row r="135" spans="1:16" x14ac:dyDescent="0.2">
      <c r="A135" s="28">
        <f t="shared" si="4"/>
        <v>100</v>
      </c>
      <c r="B135" t="s">
        <v>246</v>
      </c>
      <c r="C135" s="285" t="s">
        <v>891</v>
      </c>
      <c r="D135" s="37"/>
      <c r="E135" s="37"/>
      <c r="F135" s="37"/>
      <c r="G135" s="37"/>
      <c r="H135" s="37"/>
      <c r="I135" s="37"/>
      <c r="J135" s="37"/>
      <c r="K135" s="37"/>
      <c r="L135" s="37"/>
      <c r="N135" t="s">
        <v>249</v>
      </c>
      <c r="O135" t="str">
        <f t="shared" si="5"/>
        <v>Daystrom Public School</v>
      </c>
      <c r="P135" s="27">
        <v>1270</v>
      </c>
    </row>
    <row r="136" spans="1:16" x14ac:dyDescent="0.2">
      <c r="A136" s="28">
        <f t="shared" si="4"/>
        <v>322</v>
      </c>
      <c r="B136" t="s">
        <v>247</v>
      </c>
      <c r="C136" s="285" t="s">
        <v>249</v>
      </c>
      <c r="D136" s="37"/>
      <c r="E136" s="37"/>
      <c r="F136" s="37"/>
      <c r="G136" s="37"/>
      <c r="H136" s="37"/>
      <c r="I136" s="37"/>
      <c r="J136" s="37"/>
      <c r="K136" s="37"/>
      <c r="L136" s="37"/>
      <c r="N136" t="s">
        <v>250</v>
      </c>
      <c r="O136" t="str">
        <f t="shared" si="5"/>
        <v>Deer Park Public School</v>
      </c>
      <c r="P136" s="27">
        <v>214</v>
      </c>
    </row>
    <row r="137" spans="1:16" x14ac:dyDescent="0.2">
      <c r="A137" s="28">
        <f t="shared" si="4"/>
        <v>1578</v>
      </c>
      <c r="B137" t="s">
        <v>248</v>
      </c>
      <c r="C137" s="285" t="s">
        <v>892</v>
      </c>
      <c r="D137" s="37"/>
      <c r="E137" s="37"/>
      <c r="F137" s="37"/>
      <c r="G137" s="37"/>
      <c r="H137" s="37"/>
      <c r="I137" s="37"/>
      <c r="J137" s="37"/>
      <c r="K137" s="37"/>
      <c r="L137" s="37"/>
      <c r="N137" t="s">
        <v>251</v>
      </c>
      <c r="O137" t="str">
        <f t="shared" si="5"/>
        <v>Delphi Secondary Alternative School</v>
      </c>
      <c r="P137" s="27">
        <v>1045</v>
      </c>
    </row>
    <row r="138" spans="1:16" x14ac:dyDescent="0.2">
      <c r="A138" s="28">
        <f t="shared" si="4"/>
        <v>1270</v>
      </c>
      <c r="B138" t="s">
        <v>249</v>
      </c>
      <c r="C138" s="285" t="s">
        <v>251</v>
      </c>
      <c r="D138" s="37"/>
      <c r="E138" s="37"/>
      <c r="F138" s="37"/>
      <c r="G138" s="37"/>
      <c r="H138" s="37"/>
      <c r="I138" s="37"/>
      <c r="J138" s="37"/>
      <c r="K138" s="37"/>
      <c r="L138" s="37"/>
      <c r="N138" t="s">
        <v>252</v>
      </c>
      <c r="O138" t="str">
        <f t="shared" si="5"/>
        <v>Delta Alternative School</v>
      </c>
      <c r="P138" s="27">
        <v>1380</v>
      </c>
    </row>
    <row r="139" spans="1:16" x14ac:dyDescent="0.2">
      <c r="A139" s="28">
        <f t="shared" si="4"/>
        <v>214</v>
      </c>
      <c r="B139" t="s">
        <v>250</v>
      </c>
      <c r="C139" s="285" t="s">
        <v>893</v>
      </c>
      <c r="D139" s="37"/>
      <c r="E139" s="37"/>
      <c r="F139" s="37"/>
      <c r="G139" s="37"/>
      <c r="H139" s="37"/>
      <c r="I139" s="37"/>
      <c r="J139" s="37"/>
      <c r="K139" s="37"/>
      <c r="L139" s="37"/>
      <c r="N139" t="s">
        <v>253</v>
      </c>
      <c r="O139" t="str">
        <f t="shared" si="5"/>
        <v>Denlow Public School</v>
      </c>
      <c r="P139" s="27">
        <v>1031</v>
      </c>
    </row>
    <row r="140" spans="1:16" x14ac:dyDescent="0.2">
      <c r="A140" s="28">
        <f t="shared" si="4"/>
        <v>1045</v>
      </c>
      <c r="B140" t="s">
        <v>251</v>
      </c>
      <c r="C140" s="285" t="s">
        <v>253</v>
      </c>
      <c r="D140" s="37"/>
      <c r="E140" s="37"/>
      <c r="F140" s="37"/>
      <c r="G140" s="37"/>
      <c r="H140" s="37"/>
      <c r="I140" s="37"/>
      <c r="J140" s="37"/>
      <c r="K140" s="37"/>
      <c r="L140" s="37"/>
      <c r="N140" t="s">
        <v>254</v>
      </c>
      <c r="O140" t="str">
        <f t="shared" si="5"/>
        <v>Dennis Avenue Community School</v>
      </c>
      <c r="P140" s="27">
        <v>270</v>
      </c>
    </row>
    <row r="141" spans="1:16" x14ac:dyDescent="0.2">
      <c r="A141" s="28">
        <f t="shared" si="4"/>
        <v>1380</v>
      </c>
      <c r="B141" t="s">
        <v>252</v>
      </c>
      <c r="C141" s="285" t="s">
        <v>254</v>
      </c>
      <c r="D141" s="37"/>
      <c r="E141" s="37"/>
      <c r="F141" s="37"/>
      <c r="G141" s="37"/>
      <c r="H141" s="37"/>
      <c r="I141" s="37"/>
      <c r="J141" s="37"/>
      <c r="K141" s="37"/>
      <c r="L141" s="37"/>
      <c r="N141" t="s">
        <v>255</v>
      </c>
      <c r="O141" t="str">
        <f t="shared" si="5"/>
        <v>Derrydown Public School</v>
      </c>
      <c r="P141" s="27">
        <v>1105</v>
      </c>
    </row>
    <row r="142" spans="1:16" x14ac:dyDescent="0.2">
      <c r="A142" s="28">
        <f t="shared" si="4"/>
        <v>1031</v>
      </c>
      <c r="B142" t="s">
        <v>253</v>
      </c>
      <c r="C142" s="285" t="s">
        <v>255</v>
      </c>
      <c r="D142" s="37"/>
      <c r="E142" s="37"/>
      <c r="F142" s="37"/>
      <c r="G142" s="37"/>
      <c r="H142" s="37"/>
      <c r="I142" s="37"/>
      <c r="J142" s="37"/>
      <c r="K142" s="37"/>
      <c r="L142" s="37"/>
      <c r="N142" t="s">
        <v>256</v>
      </c>
      <c r="O142" t="str">
        <f t="shared" si="5"/>
        <v>Dewson Street Public School</v>
      </c>
      <c r="P142" s="27">
        <v>1381</v>
      </c>
    </row>
    <row r="143" spans="1:16" x14ac:dyDescent="0.2">
      <c r="A143" s="28">
        <f t="shared" si="4"/>
        <v>270</v>
      </c>
      <c r="B143" t="s">
        <v>254</v>
      </c>
      <c r="C143" s="285" t="s">
        <v>894</v>
      </c>
      <c r="D143" s="37"/>
      <c r="E143" s="37"/>
      <c r="F143" s="37"/>
      <c r="G143" s="37"/>
      <c r="H143" s="37"/>
      <c r="I143" s="37"/>
      <c r="J143" s="37"/>
      <c r="K143" s="37"/>
      <c r="L143" s="37"/>
      <c r="N143" t="s">
        <v>257</v>
      </c>
      <c r="O143" t="str">
        <f t="shared" si="5"/>
        <v>Diefenbaker Public School</v>
      </c>
      <c r="P143" s="27">
        <v>1140</v>
      </c>
    </row>
    <row r="144" spans="1:16" x14ac:dyDescent="0.2">
      <c r="A144" s="28">
        <f t="shared" si="4"/>
        <v>1105</v>
      </c>
      <c r="B144" t="s">
        <v>255</v>
      </c>
      <c r="C144" s="285" t="s">
        <v>895</v>
      </c>
      <c r="D144" s="37"/>
      <c r="E144" s="37"/>
      <c r="F144" s="37"/>
      <c r="G144" s="37"/>
      <c r="H144" s="37"/>
      <c r="I144" s="37"/>
      <c r="J144" s="37"/>
      <c r="K144" s="37"/>
      <c r="L144" s="37"/>
      <c r="N144" t="s">
        <v>258</v>
      </c>
      <c r="O144" t="str">
        <f t="shared" si="5"/>
        <v>Dixon Grove Junior Middle School</v>
      </c>
      <c r="P144" s="27">
        <v>102</v>
      </c>
    </row>
    <row r="145" spans="1:16" x14ac:dyDescent="0.2">
      <c r="A145" s="28">
        <f t="shared" si="4"/>
        <v>1381</v>
      </c>
      <c r="B145" t="s">
        <v>256</v>
      </c>
      <c r="C145" s="285" t="s">
        <v>258</v>
      </c>
      <c r="D145" s="37"/>
      <c r="E145" s="37"/>
      <c r="F145" s="37"/>
      <c r="G145" s="37"/>
      <c r="H145" s="37"/>
      <c r="I145" s="37"/>
      <c r="J145" s="37"/>
      <c r="K145" s="37"/>
      <c r="L145" s="37"/>
      <c r="N145" t="s">
        <v>259</v>
      </c>
      <c r="O145" t="str">
        <f t="shared" si="5"/>
        <v>Don Mills Collegiate Institute</v>
      </c>
      <c r="P145" s="27">
        <v>241</v>
      </c>
    </row>
    <row r="146" spans="1:16" x14ac:dyDescent="0.2">
      <c r="A146" s="28">
        <f t="shared" si="4"/>
        <v>1140</v>
      </c>
      <c r="B146" t="s">
        <v>257</v>
      </c>
      <c r="C146" s="285" t="s">
        <v>259</v>
      </c>
      <c r="D146" s="37"/>
      <c r="E146" s="37"/>
      <c r="F146" s="37"/>
      <c r="G146" s="37"/>
      <c r="H146" s="37"/>
      <c r="I146" s="37"/>
      <c r="J146" s="37"/>
      <c r="K146" s="37"/>
      <c r="L146" s="37"/>
      <c r="N146" t="s">
        <v>260</v>
      </c>
      <c r="O146" t="str">
        <f t="shared" si="5"/>
        <v>Don Mills Middle School</v>
      </c>
      <c r="P146" s="27">
        <v>1271</v>
      </c>
    </row>
    <row r="147" spans="1:16" x14ac:dyDescent="0.2">
      <c r="A147" s="28">
        <f t="shared" si="4"/>
        <v>102</v>
      </c>
      <c r="B147" t="s">
        <v>258</v>
      </c>
      <c r="C147" s="285" t="s">
        <v>260</v>
      </c>
      <c r="D147" s="37"/>
      <c r="E147" s="37"/>
      <c r="F147" s="37"/>
      <c r="G147" s="37"/>
      <c r="H147" s="37"/>
      <c r="I147" s="37"/>
      <c r="J147" s="37"/>
      <c r="K147" s="37"/>
      <c r="L147" s="37"/>
      <c r="N147" t="s">
        <v>261</v>
      </c>
      <c r="O147" t="str">
        <f t="shared" si="5"/>
        <v>Don Valley Middle School</v>
      </c>
      <c r="P147" s="27">
        <v>1287</v>
      </c>
    </row>
    <row r="148" spans="1:16" x14ac:dyDescent="0.2">
      <c r="A148" s="28">
        <f t="shared" si="4"/>
        <v>241</v>
      </c>
      <c r="B148" t="s">
        <v>259</v>
      </c>
      <c r="C148" s="285" t="s">
        <v>261</v>
      </c>
      <c r="D148" s="37"/>
      <c r="E148" s="37"/>
      <c r="F148" s="37"/>
      <c r="G148" s="37"/>
      <c r="H148" s="37"/>
      <c r="I148" s="37"/>
      <c r="J148" s="37"/>
      <c r="K148" s="37"/>
      <c r="L148" s="37"/>
      <c r="N148" t="s">
        <v>735</v>
      </c>
      <c r="O148" t="str">
        <f t="shared" si="5"/>
        <v/>
      </c>
      <c r="P148" s="27">
        <v>1028</v>
      </c>
    </row>
    <row r="149" spans="1:16" x14ac:dyDescent="0.2">
      <c r="A149" s="28">
        <f t="shared" si="4"/>
        <v>1271</v>
      </c>
      <c r="B149" t="s">
        <v>260</v>
      </c>
      <c r="C149" s="285" t="s">
        <v>896</v>
      </c>
      <c r="D149" s="37"/>
      <c r="E149" s="37"/>
      <c r="F149" s="37"/>
      <c r="G149" s="37"/>
      <c r="H149" s="37"/>
      <c r="I149" s="37"/>
      <c r="J149" s="37"/>
      <c r="K149" s="37"/>
      <c r="L149" s="37"/>
      <c r="N149" t="s">
        <v>263</v>
      </c>
      <c r="O149" t="str">
        <f t="shared" si="5"/>
        <v>Donwood Park Public School</v>
      </c>
      <c r="P149" s="27">
        <v>166</v>
      </c>
    </row>
    <row r="150" spans="1:16" x14ac:dyDescent="0.2">
      <c r="A150" s="28">
        <f t="shared" si="4"/>
        <v>1287</v>
      </c>
      <c r="B150" t="s">
        <v>261</v>
      </c>
      <c r="C150" s="285" t="s">
        <v>263</v>
      </c>
      <c r="D150" s="37"/>
      <c r="E150" s="37"/>
      <c r="F150" s="37"/>
      <c r="G150" s="37"/>
      <c r="H150" s="37"/>
      <c r="I150" s="37"/>
      <c r="J150" s="37"/>
      <c r="K150" s="37"/>
      <c r="L150" s="37"/>
      <c r="N150" t="s">
        <v>264</v>
      </c>
      <c r="O150" t="str">
        <f t="shared" si="5"/>
        <v>Dorset Park Public School</v>
      </c>
      <c r="P150" s="27">
        <v>1330</v>
      </c>
    </row>
    <row r="151" spans="1:16" x14ac:dyDescent="0.2">
      <c r="A151" s="28" t="str">
        <f t="shared" si="4"/>
        <v>CC not found - Please enter</v>
      </c>
      <c r="B151" t="s">
        <v>262</v>
      </c>
      <c r="C151" s="285" t="s">
        <v>264</v>
      </c>
      <c r="D151" s="37"/>
      <c r="E151" s="37"/>
      <c r="F151" s="37"/>
      <c r="G151" s="37"/>
      <c r="H151" s="37"/>
      <c r="I151" s="37"/>
      <c r="J151" s="37"/>
      <c r="K151" s="37"/>
      <c r="L151" s="37"/>
      <c r="N151" t="s">
        <v>800</v>
      </c>
      <c r="O151" t="str">
        <f t="shared" si="5"/>
        <v/>
      </c>
      <c r="P151" s="27">
        <v>223</v>
      </c>
    </row>
    <row r="152" spans="1:16" x14ac:dyDescent="0.2">
      <c r="A152" s="28">
        <f t="shared" si="4"/>
        <v>166</v>
      </c>
      <c r="B152" t="s">
        <v>263</v>
      </c>
      <c r="C152" s="285" t="s">
        <v>800</v>
      </c>
      <c r="D152" s="37"/>
      <c r="E152" s="37"/>
      <c r="F152" s="37"/>
      <c r="G152" s="37"/>
      <c r="H152" s="37"/>
      <c r="I152" s="37"/>
      <c r="J152" s="37"/>
      <c r="K152" s="37"/>
      <c r="L152" s="37"/>
      <c r="N152" t="s">
        <v>266</v>
      </c>
      <c r="O152" t="str">
        <f t="shared" si="5"/>
        <v>Downsview Public School</v>
      </c>
      <c r="P152" s="27">
        <v>25</v>
      </c>
    </row>
    <row r="153" spans="1:16" x14ac:dyDescent="0.2">
      <c r="A153" s="28">
        <f t="shared" si="4"/>
        <v>1330</v>
      </c>
      <c r="B153" t="s">
        <v>264</v>
      </c>
      <c r="C153" s="285" t="s">
        <v>266</v>
      </c>
      <c r="D153" s="37"/>
      <c r="E153" s="37"/>
      <c r="F153" s="37"/>
      <c r="G153" s="37"/>
      <c r="H153" s="37"/>
      <c r="I153" s="37"/>
      <c r="J153" s="37"/>
      <c r="K153" s="37"/>
      <c r="L153" s="37"/>
      <c r="N153" t="s">
        <v>267</v>
      </c>
      <c r="O153" t="str">
        <f t="shared" si="5"/>
        <v>Downsview Secondary School</v>
      </c>
      <c r="P153" s="27">
        <v>1135</v>
      </c>
    </row>
    <row r="154" spans="1:16" x14ac:dyDescent="0.2">
      <c r="A154" s="28" t="str">
        <f t="shared" si="4"/>
        <v>CC not found - Please enter</v>
      </c>
      <c r="B154" t="s">
        <v>265</v>
      </c>
      <c r="C154" s="285" t="s">
        <v>267</v>
      </c>
      <c r="D154" s="37"/>
      <c r="E154" s="37"/>
      <c r="F154" s="37"/>
      <c r="G154" s="37"/>
      <c r="H154" s="37"/>
      <c r="I154" s="37"/>
      <c r="J154" s="37"/>
      <c r="K154" s="37"/>
      <c r="L154" s="37"/>
      <c r="N154" t="s">
        <v>801</v>
      </c>
      <c r="O154" t="str">
        <f t="shared" si="5"/>
        <v/>
      </c>
      <c r="P154" s="27">
        <v>1068</v>
      </c>
    </row>
    <row r="155" spans="1:16" x14ac:dyDescent="0.2">
      <c r="A155" s="28">
        <f t="shared" si="4"/>
        <v>25</v>
      </c>
      <c r="B155" t="s">
        <v>266</v>
      </c>
      <c r="C155" s="285" t="s">
        <v>897</v>
      </c>
      <c r="D155" s="37"/>
      <c r="E155" s="37"/>
      <c r="F155" s="37"/>
      <c r="G155" s="37"/>
      <c r="H155" s="37"/>
      <c r="I155" s="37"/>
      <c r="J155" s="37"/>
      <c r="K155" s="37"/>
      <c r="L155" s="37"/>
      <c r="N155" t="s">
        <v>269</v>
      </c>
      <c r="O155" t="str">
        <f t="shared" si="5"/>
        <v>Downtown Vocal Music Academy of Toronto</v>
      </c>
      <c r="P155" s="27">
        <v>450</v>
      </c>
    </row>
    <row r="156" spans="1:16" x14ac:dyDescent="0.2">
      <c r="A156" s="28">
        <f t="shared" si="4"/>
        <v>1135</v>
      </c>
      <c r="B156" t="s">
        <v>267</v>
      </c>
      <c r="C156" s="285" t="s">
        <v>269</v>
      </c>
      <c r="D156" s="37"/>
      <c r="E156" s="37"/>
      <c r="F156" s="37"/>
      <c r="G156" s="37"/>
      <c r="H156" s="37"/>
      <c r="I156" s="37"/>
      <c r="J156" s="37"/>
      <c r="K156" s="37"/>
      <c r="L156" s="37"/>
      <c r="N156" t="s">
        <v>774</v>
      </c>
      <c r="O156" t="str">
        <f t="shared" si="5"/>
        <v/>
      </c>
      <c r="P156" s="27">
        <v>123</v>
      </c>
    </row>
    <row r="157" spans="1:16" x14ac:dyDescent="0.2">
      <c r="A157" s="28" t="str">
        <f t="shared" si="4"/>
        <v>CC not found - Please enter</v>
      </c>
      <c r="B157" t="s">
        <v>268</v>
      </c>
      <c r="C157" s="285" t="s">
        <v>774</v>
      </c>
      <c r="D157" s="37"/>
      <c r="E157" s="37"/>
      <c r="F157" s="37"/>
      <c r="G157" s="37"/>
      <c r="H157" s="37"/>
      <c r="I157" s="37"/>
      <c r="J157" s="37"/>
      <c r="K157" s="37"/>
      <c r="L157" s="37"/>
      <c r="N157" t="s">
        <v>271</v>
      </c>
      <c r="O157" t="str">
        <f t="shared" si="5"/>
        <v>Dr Norman Bethune Collegiate Institute</v>
      </c>
      <c r="P157" s="27">
        <v>1048</v>
      </c>
    </row>
    <row r="158" spans="1:16" x14ac:dyDescent="0.2">
      <c r="A158" s="28">
        <f t="shared" si="4"/>
        <v>450</v>
      </c>
      <c r="B158" t="s">
        <v>269</v>
      </c>
      <c r="C158" s="285" t="s">
        <v>271</v>
      </c>
      <c r="D158" s="37"/>
      <c r="E158" s="37"/>
      <c r="F158" s="37"/>
      <c r="G158" s="37"/>
      <c r="H158" s="37"/>
      <c r="I158" s="37"/>
      <c r="J158" s="37"/>
      <c r="K158" s="37"/>
      <c r="L158" s="37"/>
      <c r="N158" t="s">
        <v>750</v>
      </c>
      <c r="O158" t="str">
        <f t="shared" si="5"/>
        <v/>
      </c>
      <c r="P158" s="27">
        <v>81</v>
      </c>
    </row>
    <row r="159" spans="1:16" x14ac:dyDescent="0.2">
      <c r="A159" s="28" t="str">
        <f t="shared" si="4"/>
        <v>CC not found - Please enter</v>
      </c>
      <c r="B159" t="s">
        <v>270</v>
      </c>
      <c r="C159" s="285" t="s">
        <v>272</v>
      </c>
      <c r="D159" s="37"/>
      <c r="E159" s="37"/>
      <c r="F159" s="37"/>
      <c r="G159" s="37"/>
      <c r="H159" s="37"/>
      <c r="I159" s="37"/>
      <c r="J159" s="37"/>
      <c r="K159" s="37"/>
      <c r="L159" s="37"/>
      <c r="N159" t="s">
        <v>736</v>
      </c>
      <c r="O159" t="str">
        <f t="shared" si="5"/>
        <v/>
      </c>
      <c r="P159" s="27">
        <v>1272</v>
      </c>
    </row>
    <row r="160" spans="1:16" x14ac:dyDescent="0.2">
      <c r="A160" s="28">
        <f t="shared" si="4"/>
        <v>1048</v>
      </c>
      <c r="B160" t="s">
        <v>271</v>
      </c>
      <c r="C160" s="285" t="s">
        <v>273</v>
      </c>
      <c r="D160" s="37"/>
      <c r="E160" s="37"/>
      <c r="F160" s="37"/>
      <c r="G160" s="37"/>
      <c r="H160" s="37"/>
      <c r="I160" s="37"/>
      <c r="J160" s="37"/>
      <c r="K160" s="37"/>
      <c r="L160" s="37"/>
      <c r="N160" t="s">
        <v>274</v>
      </c>
      <c r="O160" t="str">
        <f t="shared" si="5"/>
        <v>Dublin Heights E &amp; MS</v>
      </c>
      <c r="P160" s="27">
        <v>1106</v>
      </c>
    </row>
    <row r="161" spans="1:16" x14ac:dyDescent="0.2">
      <c r="A161" s="28" t="str">
        <f t="shared" si="4"/>
        <v>CC not found - Please enter</v>
      </c>
      <c r="B161" t="s">
        <v>272</v>
      </c>
      <c r="C161" s="285" t="s">
        <v>898</v>
      </c>
      <c r="D161" s="37"/>
      <c r="E161" s="37"/>
      <c r="F161" s="37"/>
      <c r="G161" s="37"/>
      <c r="H161" s="37"/>
      <c r="I161" s="37"/>
      <c r="J161" s="37"/>
      <c r="K161" s="37"/>
      <c r="L161" s="37"/>
      <c r="N161" t="s">
        <v>802</v>
      </c>
      <c r="O161" t="str">
        <f t="shared" si="5"/>
        <v/>
      </c>
      <c r="P161" s="27">
        <v>1383</v>
      </c>
    </row>
    <row r="162" spans="1:16" x14ac:dyDescent="0.2">
      <c r="A162" s="28" t="str">
        <f t="shared" si="4"/>
        <v>CC not found - Please enter</v>
      </c>
      <c r="B162" t="s">
        <v>273</v>
      </c>
      <c r="C162" s="285" t="s">
        <v>899</v>
      </c>
      <c r="D162" s="37"/>
      <c r="E162" s="37"/>
      <c r="F162" s="37"/>
      <c r="G162" s="37"/>
      <c r="H162" s="37"/>
      <c r="I162" s="37"/>
      <c r="J162" s="37"/>
      <c r="K162" s="37"/>
      <c r="L162" s="37"/>
      <c r="N162" t="s">
        <v>803</v>
      </c>
      <c r="O162" t="str">
        <f t="shared" si="5"/>
        <v/>
      </c>
      <c r="P162" s="27">
        <v>1384</v>
      </c>
    </row>
    <row r="163" spans="1:16" x14ac:dyDescent="0.2">
      <c r="A163" s="28">
        <f t="shared" si="4"/>
        <v>1106</v>
      </c>
      <c r="B163" t="s">
        <v>274</v>
      </c>
      <c r="C163" s="285" t="s">
        <v>803</v>
      </c>
      <c r="D163" s="37"/>
      <c r="E163" s="37"/>
      <c r="F163" s="37"/>
      <c r="G163" s="37"/>
      <c r="H163" s="37"/>
      <c r="I163" s="37"/>
      <c r="J163" s="37"/>
      <c r="K163" s="37"/>
      <c r="L163" s="37"/>
      <c r="N163" t="s">
        <v>277</v>
      </c>
      <c r="O163" t="str">
        <f t="shared" si="5"/>
        <v>Dunlace Public School</v>
      </c>
      <c r="P163" s="27">
        <v>4076</v>
      </c>
    </row>
    <row r="164" spans="1:16" x14ac:dyDescent="0.2">
      <c r="A164" s="28" t="str">
        <f t="shared" si="4"/>
        <v>CC not found - Please enter</v>
      </c>
      <c r="B164" t="s">
        <v>275</v>
      </c>
      <c r="C164" s="285" t="s">
        <v>277</v>
      </c>
      <c r="D164" s="37"/>
      <c r="E164" s="37"/>
      <c r="F164" s="37"/>
      <c r="G164" s="37"/>
      <c r="H164" s="37"/>
      <c r="I164" s="37"/>
      <c r="J164" s="37"/>
      <c r="K164" s="37"/>
      <c r="L164" s="37"/>
      <c r="N164" t="s">
        <v>278</v>
      </c>
      <c r="O164" t="str">
        <f t="shared" si="5"/>
        <v>Earl Beatty Public School</v>
      </c>
      <c r="P164" s="27">
        <v>1069</v>
      </c>
    </row>
    <row r="165" spans="1:16" x14ac:dyDescent="0.2">
      <c r="A165" s="28" t="str">
        <f t="shared" si="4"/>
        <v>CC not found - Please enter</v>
      </c>
      <c r="B165" t="s">
        <v>276</v>
      </c>
      <c r="C165" s="285" t="s">
        <v>900</v>
      </c>
      <c r="D165" s="37"/>
      <c r="E165" s="37"/>
      <c r="F165" s="37"/>
      <c r="G165" s="37"/>
      <c r="H165" s="37"/>
      <c r="I165" s="37"/>
      <c r="J165" s="37"/>
      <c r="K165" s="37"/>
      <c r="L165" s="37"/>
      <c r="N165" t="s">
        <v>279</v>
      </c>
      <c r="O165" t="str">
        <f t="shared" si="5"/>
        <v>Earl Grey Public School</v>
      </c>
      <c r="P165" s="27">
        <v>1016</v>
      </c>
    </row>
    <row r="166" spans="1:16" x14ac:dyDescent="0.2">
      <c r="A166" s="28">
        <f t="shared" si="4"/>
        <v>4076</v>
      </c>
      <c r="B166" t="s">
        <v>277</v>
      </c>
      <c r="C166" s="285" t="s">
        <v>901</v>
      </c>
      <c r="D166" s="37"/>
      <c r="E166" s="37"/>
      <c r="F166" s="37"/>
      <c r="G166" s="37"/>
      <c r="H166" s="37"/>
      <c r="I166" s="37"/>
      <c r="J166" s="37"/>
      <c r="K166" s="37"/>
      <c r="L166" s="37"/>
      <c r="N166" t="s">
        <v>280</v>
      </c>
      <c r="O166" t="str">
        <f t="shared" si="5"/>
        <v>Earl Haig Public School</v>
      </c>
      <c r="P166" s="27">
        <v>4065</v>
      </c>
    </row>
    <row r="167" spans="1:16" x14ac:dyDescent="0.2">
      <c r="A167" s="28">
        <f t="shared" si="4"/>
        <v>1069</v>
      </c>
      <c r="B167" t="s">
        <v>278</v>
      </c>
      <c r="C167" s="285" t="s">
        <v>280</v>
      </c>
      <c r="D167" s="37"/>
      <c r="E167" s="37"/>
      <c r="F167" s="37"/>
      <c r="G167" s="37"/>
      <c r="H167" s="37"/>
      <c r="I167" s="37"/>
      <c r="J167" s="37"/>
      <c r="K167" s="37"/>
      <c r="L167" s="37"/>
      <c r="N167" t="s">
        <v>281</v>
      </c>
      <c r="O167" t="str">
        <f t="shared" si="5"/>
        <v>Earl Haig Secondary School</v>
      </c>
      <c r="P167" s="27">
        <v>296</v>
      </c>
    </row>
    <row r="168" spans="1:16" x14ac:dyDescent="0.2">
      <c r="A168" s="28">
        <f t="shared" si="4"/>
        <v>1016</v>
      </c>
      <c r="B168" t="s">
        <v>279</v>
      </c>
      <c r="C168" s="285" t="s">
        <v>281</v>
      </c>
      <c r="D168" s="37"/>
      <c r="E168" s="37"/>
      <c r="F168" s="37"/>
      <c r="G168" s="37"/>
      <c r="H168" s="37"/>
      <c r="I168" s="37"/>
      <c r="J168" s="37"/>
      <c r="K168" s="37"/>
      <c r="L168" s="37"/>
      <c r="N168" t="s">
        <v>804</v>
      </c>
      <c r="O168" t="str">
        <f t="shared" si="5"/>
        <v/>
      </c>
      <c r="P168" s="27">
        <v>1215</v>
      </c>
    </row>
    <row r="169" spans="1:16" x14ac:dyDescent="0.2">
      <c r="A169" s="28">
        <f t="shared" si="4"/>
        <v>4065</v>
      </c>
      <c r="B169" t="s">
        <v>280</v>
      </c>
      <c r="C169" s="285" t="s">
        <v>902</v>
      </c>
      <c r="D169" s="37"/>
      <c r="E169" s="37"/>
      <c r="F169" s="37"/>
      <c r="G169" s="37"/>
      <c r="H169" s="37"/>
      <c r="I169" s="37"/>
      <c r="J169" s="37"/>
      <c r="K169" s="37"/>
      <c r="L169" s="37"/>
      <c r="N169" t="s">
        <v>751</v>
      </c>
      <c r="O169" t="str">
        <f t="shared" si="5"/>
        <v/>
      </c>
      <c r="P169" s="27">
        <v>1037</v>
      </c>
    </row>
    <row r="170" spans="1:16" x14ac:dyDescent="0.2">
      <c r="A170" s="28">
        <f t="shared" si="4"/>
        <v>296</v>
      </c>
      <c r="B170" t="s">
        <v>281</v>
      </c>
      <c r="C170" s="285" t="s">
        <v>903</v>
      </c>
      <c r="D170" s="37"/>
      <c r="E170" s="37"/>
      <c r="F170" s="37"/>
      <c r="G170" s="37"/>
      <c r="H170" s="37"/>
      <c r="I170" s="37"/>
      <c r="J170" s="37"/>
      <c r="K170" s="37"/>
      <c r="L170" s="37"/>
      <c r="N170" t="s">
        <v>284</v>
      </c>
      <c r="O170" t="str">
        <f t="shared" si="5"/>
        <v>East York Collegiate Institute</v>
      </c>
      <c r="P170" s="27">
        <v>1141</v>
      </c>
    </row>
    <row r="171" spans="1:16" x14ac:dyDescent="0.2">
      <c r="A171" s="28" t="str">
        <f t="shared" si="4"/>
        <v>CC not found - Please enter</v>
      </c>
      <c r="B171" t="s">
        <v>282</v>
      </c>
      <c r="C171" s="285" t="s">
        <v>284</v>
      </c>
      <c r="D171" s="37"/>
      <c r="E171" s="37"/>
      <c r="F171" s="37"/>
      <c r="G171" s="37"/>
      <c r="H171" s="37"/>
      <c r="I171" s="37"/>
      <c r="J171" s="37"/>
      <c r="K171" s="37"/>
      <c r="L171" s="37"/>
      <c r="N171" t="s">
        <v>805</v>
      </c>
      <c r="O171" t="str">
        <f t="shared" si="5"/>
        <v/>
      </c>
      <c r="P171" s="27">
        <v>1385</v>
      </c>
    </row>
    <row r="172" spans="1:16" x14ac:dyDescent="0.2">
      <c r="A172" s="28" t="str">
        <f t="shared" si="4"/>
        <v>CC not found - Please enter</v>
      </c>
      <c r="B172" t="s">
        <v>283</v>
      </c>
      <c r="C172" s="285" t="s">
        <v>285</v>
      </c>
      <c r="D172" s="37"/>
      <c r="E172" s="37"/>
      <c r="F172" s="37"/>
      <c r="G172" s="37"/>
      <c r="H172" s="37"/>
      <c r="I172" s="37"/>
      <c r="J172" s="37"/>
      <c r="K172" s="37"/>
      <c r="L172" s="37"/>
      <c r="N172" t="s">
        <v>286</v>
      </c>
      <c r="O172" t="str">
        <f t="shared" si="5"/>
        <v>Eastview Public School</v>
      </c>
      <c r="P172" s="27">
        <v>1438</v>
      </c>
    </row>
    <row r="173" spans="1:16" x14ac:dyDescent="0.2">
      <c r="A173" s="28">
        <f t="shared" si="4"/>
        <v>1141</v>
      </c>
      <c r="B173" t="s">
        <v>284</v>
      </c>
      <c r="C173" s="285" t="s">
        <v>286</v>
      </c>
      <c r="D173" s="37"/>
      <c r="E173" s="37"/>
      <c r="F173" s="37"/>
      <c r="G173" s="37"/>
      <c r="H173" s="37"/>
      <c r="I173" s="37"/>
      <c r="J173" s="37"/>
      <c r="K173" s="37"/>
      <c r="L173" s="37"/>
      <c r="N173" t="s">
        <v>287</v>
      </c>
      <c r="O173" t="str">
        <f t="shared" si="5"/>
        <v>Eatonville Junior School</v>
      </c>
      <c r="P173" s="27">
        <v>1302</v>
      </c>
    </row>
    <row r="174" spans="1:16" x14ac:dyDescent="0.2">
      <c r="A174" s="28" t="str">
        <f t="shared" si="4"/>
        <v>CC not found - Please enter</v>
      </c>
      <c r="B174" t="s">
        <v>285</v>
      </c>
      <c r="C174" s="285" t="s">
        <v>287</v>
      </c>
      <c r="D174" s="37"/>
      <c r="E174" s="37"/>
      <c r="F174" s="37"/>
      <c r="G174" s="37"/>
      <c r="H174" s="37"/>
      <c r="I174" s="37"/>
      <c r="J174" s="37"/>
      <c r="K174" s="37"/>
      <c r="L174" s="37"/>
      <c r="N174" t="s">
        <v>288</v>
      </c>
      <c r="O174" t="str">
        <f t="shared" si="5"/>
        <v>Edgewood Public School</v>
      </c>
      <c r="P174" s="27">
        <v>1331</v>
      </c>
    </row>
    <row r="175" spans="1:16" x14ac:dyDescent="0.2">
      <c r="A175" s="28">
        <f t="shared" si="4"/>
        <v>1438</v>
      </c>
      <c r="B175" t="s">
        <v>286</v>
      </c>
      <c r="C175" s="285" t="s">
        <v>288</v>
      </c>
      <c r="D175" s="37"/>
      <c r="E175" s="37"/>
      <c r="F175" s="37"/>
      <c r="G175" s="37"/>
      <c r="H175" s="37"/>
      <c r="I175" s="37"/>
      <c r="J175" s="37"/>
      <c r="K175" s="37"/>
      <c r="L175" s="37"/>
      <c r="N175" t="s">
        <v>806</v>
      </c>
      <c r="O175" t="str">
        <f t="shared" si="5"/>
        <v/>
      </c>
      <c r="P175" s="27">
        <v>226</v>
      </c>
    </row>
    <row r="176" spans="1:16" x14ac:dyDescent="0.2">
      <c r="A176" s="28">
        <f t="shared" si="4"/>
        <v>1302</v>
      </c>
      <c r="B176" t="s">
        <v>287</v>
      </c>
      <c r="C176" s="285" t="s">
        <v>806</v>
      </c>
      <c r="D176" s="37"/>
      <c r="E176" s="37"/>
      <c r="F176" s="37"/>
      <c r="G176" s="37"/>
      <c r="H176" s="37"/>
      <c r="I176" s="37"/>
      <c r="J176" s="37"/>
      <c r="K176" s="37"/>
      <c r="L176" s="37"/>
      <c r="N176" s="10" t="s">
        <v>290</v>
      </c>
      <c r="O176" t="str">
        <f t="shared" si="5"/>
        <v>Elia Middle School</v>
      </c>
      <c r="P176" s="27">
        <v>441</v>
      </c>
    </row>
    <row r="177" spans="1:16" x14ac:dyDescent="0.2">
      <c r="A177" s="28">
        <f t="shared" si="4"/>
        <v>1331</v>
      </c>
      <c r="B177" t="s">
        <v>288</v>
      </c>
      <c r="C177" s="285" t="s">
        <v>290</v>
      </c>
      <c r="D177" s="37"/>
      <c r="E177" s="37"/>
      <c r="F177" s="37"/>
      <c r="G177" s="37"/>
      <c r="H177" s="37"/>
      <c r="I177" s="37"/>
      <c r="J177" s="37"/>
      <c r="K177" s="37"/>
      <c r="L177" s="37"/>
      <c r="N177" t="s">
        <v>291</v>
      </c>
      <c r="O177" t="str">
        <f t="shared" si="5"/>
        <v>Elizabeth Simcoe Public School</v>
      </c>
      <c r="P177" s="27">
        <v>1049</v>
      </c>
    </row>
    <row r="178" spans="1:16" x14ac:dyDescent="0.2">
      <c r="A178" s="28" t="str">
        <f t="shared" si="4"/>
        <v>CC not found - Please enter</v>
      </c>
      <c r="B178" t="s">
        <v>289</v>
      </c>
      <c r="C178" s="285" t="s">
        <v>904</v>
      </c>
      <c r="D178" s="37"/>
      <c r="E178" s="37"/>
      <c r="F178" s="37"/>
      <c r="G178" s="37"/>
      <c r="H178" s="37"/>
      <c r="I178" s="37"/>
      <c r="J178" s="37"/>
      <c r="K178" s="37"/>
      <c r="L178" s="37"/>
      <c r="N178" t="s">
        <v>292</v>
      </c>
      <c r="O178" t="str">
        <f t="shared" si="5"/>
        <v>Elkhorn Public School</v>
      </c>
      <c r="P178" s="27">
        <v>1107</v>
      </c>
    </row>
    <row r="179" spans="1:16" x14ac:dyDescent="0.2">
      <c r="A179" s="28">
        <f t="shared" si="4"/>
        <v>441</v>
      </c>
      <c r="B179" t="s">
        <v>290</v>
      </c>
      <c r="C179" s="285" t="s">
        <v>292</v>
      </c>
      <c r="D179" s="37"/>
      <c r="E179" s="37"/>
      <c r="F179" s="37"/>
      <c r="G179" s="37"/>
      <c r="H179" s="37"/>
      <c r="I179" s="37"/>
      <c r="J179" s="37"/>
      <c r="K179" s="37"/>
      <c r="L179" s="37"/>
      <c r="N179" t="s">
        <v>293</v>
      </c>
      <c r="O179" t="str">
        <f t="shared" si="5"/>
        <v>Ellesmere-Statton Public School</v>
      </c>
      <c r="P179" s="27">
        <v>170</v>
      </c>
    </row>
    <row r="180" spans="1:16" x14ac:dyDescent="0.2">
      <c r="A180" s="28">
        <f t="shared" si="4"/>
        <v>1049</v>
      </c>
      <c r="B180" t="s">
        <v>291</v>
      </c>
      <c r="C180" s="285" t="s">
        <v>293</v>
      </c>
      <c r="D180" s="37"/>
      <c r="E180" s="37"/>
      <c r="F180" s="37"/>
      <c r="G180" s="37"/>
      <c r="H180" s="37"/>
      <c r="I180" s="37"/>
      <c r="J180" s="37"/>
      <c r="K180" s="37"/>
      <c r="L180" s="37"/>
      <c r="N180" t="s">
        <v>294</v>
      </c>
      <c r="O180" t="str">
        <f t="shared" si="5"/>
        <v>Elmbank Junior Middle Academy</v>
      </c>
      <c r="P180" s="27">
        <v>1303</v>
      </c>
    </row>
    <row r="181" spans="1:16" x14ac:dyDescent="0.2">
      <c r="A181" s="28">
        <f t="shared" si="4"/>
        <v>1107</v>
      </c>
      <c r="B181" t="s">
        <v>292</v>
      </c>
      <c r="C181" s="285" t="s">
        <v>294</v>
      </c>
      <c r="D181" s="37"/>
      <c r="E181" s="37"/>
      <c r="F181" s="37"/>
      <c r="G181" s="37"/>
      <c r="H181" s="37"/>
      <c r="I181" s="37"/>
      <c r="J181" s="37"/>
      <c r="K181" s="37"/>
      <c r="L181" s="37"/>
      <c r="N181" t="s">
        <v>295</v>
      </c>
      <c r="O181" t="str">
        <f t="shared" si="5"/>
        <v>Elmlea Junior School</v>
      </c>
      <c r="P181" s="27">
        <v>104</v>
      </c>
    </row>
    <row r="182" spans="1:16" x14ac:dyDescent="0.2">
      <c r="A182" s="28">
        <f t="shared" si="4"/>
        <v>170</v>
      </c>
      <c r="B182" t="s">
        <v>293</v>
      </c>
      <c r="C182" s="285" t="s">
        <v>295</v>
      </c>
      <c r="D182" s="37"/>
      <c r="E182" s="37"/>
      <c r="F182" s="37"/>
      <c r="G182" s="37"/>
      <c r="H182" s="37"/>
      <c r="I182" s="37"/>
      <c r="J182" s="37"/>
      <c r="K182" s="37"/>
      <c r="L182" s="37"/>
      <c r="N182" t="s">
        <v>834</v>
      </c>
      <c r="O182" t="str">
        <f t="shared" si="5"/>
        <v/>
      </c>
      <c r="P182" s="27">
        <v>1025</v>
      </c>
    </row>
    <row r="183" spans="1:16" x14ac:dyDescent="0.2">
      <c r="A183" s="28">
        <f t="shared" si="4"/>
        <v>1303</v>
      </c>
      <c r="B183" t="s">
        <v>294</v>
      </c>
      <c r="C183" s="285" t="s">
        <v>297</v>
      </c>
      <c r="D183" s="37"/>
      <c r="E183" s="37"/>
      <c r="F183" s="37"/>
      <c r="G183" s="37"/>
      <c r="H183" s="37"/>
      <c r="I183" s="37"/>
      <c r="J183" s="37"/>
      <c r="K183" s="37"/>
      <c r="L183" s="37"/>
      <c r="N183" t="s">
        <v>297</v>
      </c>
      <c r="O183" t="str">
        <f t="shared" si="5"/>
        <v>Emery Collegiate Institute</v>
      </c>
      <c r="P183" s="27">
        <v>188</v>
      </c>
    </row>
    <row r="184" spans="1:16" x14ac:dyDescent="0.2">
      <c r="A184" s="28">
        <f t="shared" si="4"/>
        <v>104</v>
      </c>
      <c r="B184" t="s">
        <v>295</v>
      </c>
      <c r="C184" s="285" t="s">
        <v>296</v>
      </c>
      <c r="D184" s="37"/>
      <c r="E184" s="37"/>
      <c r="F184" s="37"/>
      <c r="G184" s="37"/>
      <c r="H184" s="37"/>
      <c r="I184" s="37"/>
      <c r="J184" s="37"/>
      <c r="K184" s="37"/>
      <c r="L184" s="37"/>
      <c r="N184" t="s">
        <v>299</v>
      </c>
      <c r="O184" t="str">
        <f t="shared" si="5"/>
        <v>Emily Carr Public School</v>
      </c>
      <c r="P184" s="27">
        <v>1332</v>
      </c>
    </row>
    <row r="185" spans="1:16" x14ac:dyDescent="0.2">
      <c r="A185" s="28" t="str">
        <f t="shared" si="4"/>
        <v>CC not found - Please enter</v>
      </c>
      <c r="B185" t="s">
        <v>296</v>
      </c>
      <c r="C185" s="285" t="s">
        <v>298</v>
      </c>
      <c r="D185" s="37"/>
      <c r="E185" s="37"/>
      <c r="F185" s="37"/>
      <c r="G185" s="37"/>
      <c r="H185" s="37"/>
      <c r="I185" s="37"/>
      <c r="J185" s="37"/>
      <c r="K185" s="37"/>
      <c r="L185" s="37"/>
      <c r="N185" t="s">
        <v>300</v>
      </c>
      <c r="O185" t="str">
        <f t="shared" si="5"/>
        <v>Equinox Holistic Alternative School</v>
      </c>
      <c r="P185" s="27">
        <v>288</v>
      </c>
    </row>
    <row r="186" spans="1:16" x14ac:dyDescent="0.2">
      <c r="A186" s="28">
        <f t="shared" si="4"/>
        <v>188</v>
      </c>
      <c r="B186" t="s">
        <v>297</v>
      </c>
      <c r="C186" s="285" t="s">
        <v>299</v>
      </c>
      <c r="D186" s="37"/>
      <c r="E186" s="37"/>
      <c r="F186" s="37"/>
      <c r="G186" s="37"/>
      <c r="H186" s="37"/>
      <c r="I186" s="37"/>
      <c r="J186" s="37"/>
      <c r="K186" s="37"/>
      <c r="L186" s="37"/>
      <c r="N186" t="s">
        <v>768</v>
      </c>
      <c r="O186" t="str">
        <f t="shared" si="5"/>
        <v/>
      </c>
      <c r="P186" s="27">
        <v>1322</v>
      </c>
    </row>
    <row r="187" spans="1:16" x14ac:dyDescent="0.2">
      <c r="A187" s="28" t="str">
        <f t="shared" si="4"/>
        <v>CC not found - Please enter</v>
      </c>
      <c r="B187" t="s">
        <v>298</v>
      </c>
      <c r="C187" s="285" t="s">
        <v>300</v>
      </c>
      <c r="D187" s="37"/>
      <c r="E187" s="37"/>
      <c r="F187" s="37"/>
      <c r="G187" s="37"/>
      <c r="H187" s="37"/>
      <c r="I187" s="37"/>
      <c r="J187" s="37"/>
      <c r="K187" s="37"/>
      <c r="L187" s="37"/>
      <c r="N187" t="s">
        <v>302</v>
      </c>
      <c r="O187" t="str">
        <f t="shared" si="5"/>
        <v>Essex Public School</v>
      </c>
      <c r="P187" s="27">
        <v>1216</v>
      </c>
    </row>
    <row r="188" spans="1:16" x14ac:dyDescent="0.2">
      <c r="A188" s="28">
        <f t="shared" si="4"/>
        <v>1332</v>
      </c>
      <c r="B188" t="s">
        <v>299</v>
      </c>
      <c r="C188" s="285" t="s">
        <v>301</v>
      </c>
      <c r="D188" s="37"/>
      <c r="E188" s="37"/>
      <c r="F188" s="37"/>
      <c r="G188" s="37"/>
      <c r="H188" s="37"/>
      <c r="I188" s="37"/>
      <c r="J188" s="37"/>
      <c r="K188" s="37"/>
      <c r="L188" s="37"/>
      <c r="N188" t="s">
        <v>759</v>
      </c>
      <c r="O188" t="str">
        <f t="shared" si="5"/>
        <v/>
      </c>
      <c r="P188" s="27">
        <v>1304</v>
      </c>
    </row>
    <row r="189" spans="1:16" x14ac:dyDescent="0.2">
      <c r="A189" s="28">
        <f t="shared" si="4"/>
        <v>288</v>
      </c>
      <c r="B189" t="s">
        <v>300</v>
      </c>
      <c r="C189" s="285" t="s">
        <v>905</v>
      </c>
      <c r="D189" s="37"/>
      <c r="E189" s="37"/>
      <c r="F189" s="37"/>
      <c r="G189" s="37"/>
      <c r="H189" s="37"/>
      <c r="I189" s="37"/>
      <c r="J189" s="37"/>
      <c r="K189" s="37"/>
      <c r="L189" s="37"/>
      <c r="N189" t="s">
        <v>304</v>
      </c>
      <c r="O189" t="str">
        <f t="shared" si="5"/>
        <v>Etobicoke Collegiate Institute</v>
      </c>
      <c r="P189" s="27">
        <v>1305</v>
      </c>
    </row>
    <row r="190" spans="1:16" x14ac:dyDescent="0.2">
      <c r="A190" s="28" t="str">
        <f t="shared" si="4"/>
        <v>CC not found - Please enter</v>
      </c>
      <c r="B190" t="s">
        <v>301</v>
      </c>
      <c r="C190" s="285" t="s">
        <v>906</v>
      </c>
      <c r="D190" s="37"/>
      <c r="E190" s="37"/>
      <c r="F190" s="37"/>
      <c r="G190" s="37"/>
      <c r="H190" s="37"/>
      <c r="I190" s="37"/>
      <c r="J190" s="37"/>
      <c r="K190" s="37"/>
      <c r="L190" s="37"/>
      <c r="N190" t="s">
        <v>305</v>
      </c>
      <c r="O190" t="str">
        <f t="shared" si="5"/>
        <v>Etobicoke School Of The Arts</v>
      </c>
      <c r="P190" s="27">
        <v>1306</v>
      </c>
    </row>
    <row r="191" spans="1:16" x14ac:dyDescent="0.2">
      <c r="A191" s="28">
        <f t="shared" si="4"/>
        <v>1216</v>
      </c>
      <c r="B191" t="s">
        <v>302</v>
      </c>
      <c r="C191" s="285" t="s">
        <v>304</v>
      </c>
      <c r="D191" s="37"/>
      <c r="E191" s="37"/>
      <c r="F191" s="37"/>
      <c r="G191" s="37"/>
      <c r="H191" s="37"/>
      <c r="I191" s="37"/>
      <c r="J191" s="37"/>
      <c r="K191" s="37"/>
      <c r="L191" s="37"/>
      <c r="N191" t="s">
        <v>306</v>
      </c>
      <c r="O191" t="str">
        <f t="shared" si="5"/>
        <v>Etobicoke Year Round Alternative Centre</v>
      </c>
      <c r="P191" s="27">
        <v>1261</v>
      </c>
    </row>
    <row r="192" spans="1:16" x14ac:dyDescent="0.2">
      <c r="A192" s="28" t="str">
        <f t="shared" si="4"/>
        <v>CC not found - Please enter</v>
      </c>
      <c r="B192" t="s">
        <v>303</v>
      </c>
      <c r="C192" s="285" t="s">
        <v>907</v>
      </c>
      <c r="D192" s="37"/>
      <c r="E192" s="37"/>
      <c r="F192" s="37"/>
      <c r="G192" s="37"/>
      <c r="H192" s="37"/>
      <c r="I192" s="37"/>
      <c r="J192" s="37"/>
      <c r="K192" s="37"/>
      <c r="L192" s="37"/>
      <c r="N192" t="s">
        <v>307</v>
      </c>
      <c r="O192" t="str">
        <f t="shared" si="5"/>
        <v>F H Miller Public School</v>
      </c>
      <c r="P192" s="27">
        <v>1086</v>
      </c>
    </row>
    <row r="193" spans="1:16" x14ac:dyDescent="0.2">
      <c r="A193" s="28">
        <f t="shared" si="4"/>
        <v>1305</v>
      </c>
      <c r="B193" t="s">
        <v>304</v>
      </c>
      <c r="C193" s="285" t="s">
        <v>1226</v>
      </c>
      <c r="D193" s="37"/>
      <c r="E193" s="37"/>
      <c r="F193" s="37"/>
      <c r="G193" s="37"/>
      <c r="H193" s="37"/>
      <c r="I193" s="37"/>
      <c r="J193" s="37"/>
      <c r="K193" s="37"/>
      <c r="L193" s="37"/>
      <c r="N193" t="s">
        <v>308</v>
      </c>
      <c r="O193" t="str">
        <f t="shared" si="5"/>
        <v>Fairbank Memorial Community School</v>
      </c>
      <c r="P193" s="27">
        <v>1409</v>
      </c>
    </row>
    <row r="194" spans="1:16" x14ac:dyDescent="0.2">
      <c r="A194" s="28">
        <f t="shared" ref="A194:A257" si="6">_xlfn.IFNA(VLOOKUP(B194,O:P,2,FALSE),"CC not found - Please enter")</f>
        <v>1306</v>
      </c>
      <c r="B194" t="s">
        <v>305</v>
      </c>
      <c r="C194" s="285" t="s">
        <v>908</v>
      </c>
      <c r="D194" s="37"/>
      <c r="E194" s="37"/>
      <c r="F194" s="37"/>
      <c r="G194" s="37"/>
      <c r="H194" s="37"/>
      <c r="I194" s="37"/>
      <c r="J194" s="37"/>
      <c r="K194" s="37"/>
      <c r="L194" s="37"/>
      <c r="N194" t="s">
        <v>309</v>
      </c>
      <c r="O194" t="str">
        <f t="shared" ref="O194:O257" si="7">_xlfn.IFNA(VLOOKUP(N194,B:B,1,FALSE),"")</f>
        <v>Fairbank Public School</v>
      </c>
      <c r="P194" s="27">
        <v>1023</v>
      </c>
    </row>
    <row r="195" spans="1:16" x14ac:dyDescent="0.2">
      <c r="A195" s="28">
        <f t="shared" si="6"/>
        <v>1261</v>
      </c>
      <c r="B195" t="s">
        <v>306</v>
      </c>
      <c r="C195" s="285" t="s">
        <v>308</v>
      </c>
      <c r="D195" s="37"/>
      <c r="E195" s="37"/>
      <c r="F195" s="37"/>
      <c r="G195" s="37"/>
      <c r="H195" s="37"/>
      <c r="I195" s="37"/>
      <c r="J195" s="37"/>
      <c r="K195" s="37"/>
      <c r="L195" s="37"/>
      <c r="N195" t="s">
        <v>310</v>
      </c>
      <c r="O195" t="str">
        <f t="shared" si="7"/>
        <v>Fairglen Public School</v>
      </c>
      <c r="P195" s="27">
        <v>1333</v>
      </c>
    </row>
    <row r="196" spans="1:16" x14ac:dyDescent="0.2">
      <c r="A196" s="28">
        <f t="shared" si="6"/>
        <v>1086</v>
      </c>
      <c r="B196" t="s">
        <v>307</v>
      </c>
      <c r="C196" s="285" t="s">
        <v>309</v>
      </c>
      <c r="D196" s="37"/>
      <c r="E196" s="37"/>
      <c r="F196" s="37"/>
      <c r="G196" s="37"/>
      <c r="H196" s="37"/>
      <c r="I196" s="37"/>
      <c r="J196" s="37"/>
      <c r="K196" s="37"/>
      <c r="L196" s="37"/>
      <c r="N196" t="s">
        <v>775</v>
      </c>
      <c r="O196" t="str">
        <f t="shared" si="7"/>
        <v/>
      </c>
      <c r="P196" s="27">
        <v>135</v>
      </c>
    </row>
    <row r="197" spans="1:16" x14ac:dyDescent="0.2">
      <c r="A197" s="28">
        <f t="shared" si="6"/>
        <v>1409</v>
      </c>
      <c r="B197" t="s">
        <v>308</v>
      </c>
      <c r="C197" s="285" t="s">
        <v>909</v>
      </c>
      <c r="D197" s="37"/>
      <c r="E197" s="37"/>
      <c r="F197" s="37"/>
      <c r="G197" s="37"/>
      <c r="H197" s="37"/>
      <c r="I197" s="37"/>
      <c r="J197" s="37"/>
      <c r="K197" s="37"/>
      <c r="L197" s="37"/>
      <c r="N197" t="s">
        <v>312</v>
      </c>
      <c r="O197" t="str">
        <f t="shared" si="7"/>
        <v>Faywood Arts Based Curriculum School</v>
      </c>
      <c r="P197" s="27">
        <v>1108</v>
      </c>
    </row>
    <row r="198" spans="1:16" x14ac:dyDescent="0.2">
      <c r="A198" s="28">
        <f t="shared" si="6"/>
        <v>1023</v>
      </c>
      <c r="B198" t="s">
        <v>309</v>
      </c>
      <c r="C198" s="285" t="s">
        <v>775</v>
      </c>
      <c r="D198" s="37"/>
      <c r="E198" s="37"/>
      <c r="F198" s="37"/>
      <c r="G198" s="37"/>
      <c r="H198" s="37"/>
      <c r="I198" s="37"/>
      <c r="J198" s="37"/>
      <c r="K198" s="37"/>
      <c r="L198" s="37"/>
      <c r="N198" t="s">
        <v>313</v>
      </c>
      <c r="O198" t="str">
        <f t="shared" si="7"/>
        <v>Fenside Public School</v>
      </c>
      <c r="P198" s="27">
        <v>1002</v>
      </c>
    </row>
    <row r="199" spans="1:16" x14ac:dyDescent="0.2">
      <c r="A199" s="28">
        <f t="shared" si="6"/>
        <v>1333</v>
      </c>
      <c r="B199" t="s">
        <v>310</v>
      </c>
      <c r="C199" s="285" t="s">
        <v>910</v>
      </c>
      <c r="D199" s="37"/>
      <c r="E199" s="37"/>
      <c r="F199" s="37"/>
      <c r="G199" s="37"/>
      <c r="H199" s="37"/>
      <c r="I199" s="37"/>
      <c r="J199" s="37"/>
      <c r="K199" s="37"/>
      <c r="L199" s="37"/>
      <c r="N199" t="s">
        <v>314</v>
      </c>
      <c r="O199" t="str">
        <f t="shared" si="7"/>
        <v>Fern Avenue Public School</v>
      </c>
      <c r="P199" s="27">
        <v>1386</v>
      </c>
    </row>
    <row r="200" spans="1:16" x14ac:dyDescent="0.2">
      <c r="A200" s="28" t="str">
        <f t="shared" si="6"/>
        <v>CC not found - Please enter</v>
      </c>
      <c r="B200" t="s">
        <v>311</v>
      </c>
      <c r="C200" s="285" t="s">
        <v>313</v>
      </c>
      <c r="D200" s="37"/>
      <c r="E200" s="37"/>
      <c r="F200" s="37"/>
      <c r="G200" s="37"/>
      <c r="H200" s="37"/>
      <c r="I200" s="37"/>
      <c r="J200" s="37"/>
      <c r="K200" s="37"/>
      <c r="L200" s="37"/>
      <c r="N200" t="s">
        <v>737</v>
      </c>
      <c r="O200" t="str">
        <f t="shared" si="7"/>
        <v/>
      </c>
      <c r="P200" s="27">
        <v>1109</v>
      </c>
    </row>
    <row r="201" spans="1:16" x14ac:dyDescent="0.2">
      <c r="A201" s="28">
        <f t="shared" si="6"/>
        <v>1108</v>
      </c>
      <c r="B201" t="s">
        <v>312</v>
      </c>
      <c r="C201" s="285" t="s">
        <v>911</v>
      </c>
      <c r="D201" s="37"/>
      <c r="E201" s="37"/>
      <c r="F201" s="37"/>
      <c r="G201" s="37"/>
      <c r="H201" s="37"/>
      <c r="I201" s="37"/>
      <c r="J201" s="37"/>
      <c r="K201" s="37"/>
      <c r="L201" s="37"/>
      <c r="N201" t="s">
        <v>740</v>
      </c>
      <c r="O201" t="str">
        <f t="shared" si="7"/>
        <v/>
      </c>
      <c r="P201" s="27">
        <v>1278</v>
      </c>
    </row>
    <row r="202" spans="1:16" x14ac:dyDescent="0.2">
      <c r="A202" s="28">
        <f t="shared" si="6"/>
        <v>1002</v>
      </c>
      <c r="B202" t="s">
        <v>313</v>
      </c>
      <c r="C202" s="285" t="s">
        <v>315</v>
      </c>
      <c r="D202" s="37"/>
      <c r="E202" s="37"/>
      <c r="F202" s="37"/>
      <c r="G202" s="37"/>
      <c r="H202" s="37"/>
      <c r="I202" s="37"/>
      <c r="J202" s="37"/>
      <c r="K202" s="37"/>
      <c r="L202" s="37"/>
      <c r="N202" t="s">
        <v>747</v>
      </c>
      <c r="O202" t="str">
        <f t="shared" si="7"/>
        <v/>
      </c>
      <c r="P202" s="27">
        <v>1133</v>
      </c>
    </row>
    <row r="203" spans="1:16" x14ac:dyDescent="0.2">
      <c r="A203" s="28">
        <f t="shared" si="6"/>
        <v>1386</v>
      </c>
      <c r="B203" t="s">
        <v>314</v>
      </c>
      <c r="C203" s="285" t="s">
        <v>316</v>
      </c>
      <c r="D203" s="37"/>
      <c r="E203" s="37"/>
      <c r="F203" s="37"/>
      <c r="G203" s="37"/>
      <c r="H203" s="37"/>
      <c r="I203" s="37"/>
      <c r="J203" s="37"/>
      <c r="K203" s="37"/>
      <c r="L203" s="37"/>
      <c r="N203" t="s">
        <v>318</v>
      </c>
      <c r="O203" t="str">
        <f t="shared" si="7"/>
        <v>Fleming Public School</v>
      </c>
      <c r="P203" s="27">
        <v>1050</v>
      </c>
    </row>
    <row r="204" spans="1:16" x14ac:dyDescent="0.2">
      <c r="A204" s="28" t="str">
        <f t="shared" si="6"/>
        <v>CC not found - Please enter</v>
      </c>
      <c r="B204" t="s">
        <v>315</v>
      </c>
      <c r="C204" s="285" t="s">
        <v>317</v>
      </c>
      <c r="D204" s="37"/>
      <c r="E204" s="37"/>
      <c r="F204" s="37"/>
      <c r="G204" s="37"/>
      <c r="H204" s="37"/>
      <c r="I204" s="37"/>
      <c r="J204" s="37"/>
      <c r="K204" s="37"/>
      <c r="L204" s="37"/>
      <c r="N204" t="s">
        <v>319</v>
      </c>
      <c r="O204" t="str">
        <f t="shared" si="7"/>
        <v>Flemington Public School</v>
      </c>
      <c r="P204" s="27">
        <v>211</v>
      </c>
    </row>
    <row r="205" spans="1:16" x14ac:dyDescent="0.2">
      <c r="A205" s="28" t="str">
        <f t="shared" si="6"/>
        <v>CC not found - Please enter</v>
      </c>
      <c r="B205" t="s">
        <v>316</v>
      </c>
      <c r="C205" s="285" t="s">
        <v>318</v>
      </c>
      <c r="D205" s="37"/>
      <c r="E205" s="37"/>
      <c r="F205" s="37"/>
      <c r="G205" s="37"/>
      <c r="H205" s="37"/>
      <c r="I205" s="37"/>
      <c r="J205" s="37"/>
      <c r="K205" s="37"/>
      <c r="L205" s="37"/>
      <c r="N205" t="s">
        <v>320</v>
      </c>
      <c r="O205" t="str">
        <f t="shared" si="7"/>
        <v>Forest Hill Collegiate Institute</v>
      </c>
      <c r="P205" s="27">
        <v>228</v>
      </c>
    </row>
    <row r="206" spans="1:16" x14ac:dyDescent="0.2">
      <c r="A206" s="28" t="str">
        <f t="shared" si="6"/>
        <v>CC not found - Please enter</v>
      </c>
      <c r="B206" t="s">
        <v>317</v>
      </c>
      <c r="C206" s="285" t="s">
        <v>319</v>
      </c>
      <c r="D206" s="37"/>
      <c r="E206" s="37"/>
      <c r="F206" s="37"/>
      <c r="G206" s="37"/>
      <c r="H206" s="37"/>
      <c r="I206" s="37"/>
      <c r="J206" s="37"/>
      <c r="K206" s="37"/>
      <c r="L206" s="37"/>
      <c r="N206" t="s">
        <v>321</v>
      </c>
      <c r="O206" t="str">
        <f t="shared" si="7"/>
        <v>Forest Hill Public School</v>
      </c>
      <c r="P206" s="27">
        <v>230</v>
      </c>
    </row>
    <row r="207" spans="1:16" x14ac:dyDescent="0.2">
      <c r="A207" s="28">
        <f t="shared" si="6"/>
        <v>1050</v>
      </c>
      <c r="B207" t="s">
        <v>318</v>
      </c>
      <c r="C207" s="285" t="s">
        <v>320</v>
      </c>
      <c r="D207" s="37"/>
      <c r="E207" s="37"/>
      <c r="F207" s="37"/>
      <c r="G207" s="37"/>
      <c r="H207" s="37"/>
      <c r="I207" s="37"/>
      <c r="J207" s="37"/>
      <c r="K207" s="37"/>
      <c r="L207" s="37"/>
      <c r="N207" t="s">
        <v>322</v>
      </c>
      <c r="O207" t="str">
        <f t="shared" si="7"/>
        <v>Forest Manor Public School</v>
      </c>
      <c r="P207" s="27">
        <v>1273</v>
      </c>
    </row>
    <row r="208" spans="1:16" x14ac:dyDescent="0.2">
      <c r="A208" s="28">
        <f t="shared" si="6"/>
        <v>211</v>
      </c>
      <c r="B208" t="s">
        <v>319</v>
      </c>
      <c r="C208" s="285" t="s">
        <v>912</v>
      </c>
      <c r="D208" s="37"/>
      <c r="E208" s="37"/>
      <c r="F208" s="37"/>
      <c r="G208" s="37"/>
      <c r="H208" s="37"/>
      <c r="I208" s="37"/>
      <c r="J208" s="37"/>
      <c r="K208" s="37"/>
      <c r="L208" s="37"/>
      <c r="N208" t="s">
        <v>795</v>
      </c>
      <c r="O208" t="str">
        <f t="shared" si="7"/>
        <v/>
      </c>
      <c r="P208" s="27">
        <v>3994</v>
      </c>
    </row>
    <row r="209" spans="1:16" x14ac:dyDescent="0.2">
      <c r="A209" s="28">
        <f t="shared" si="6"/>
        <v>228</v>
      </c>
      <c r="B209" t="s">
        <v>320</v>
      </c>
      <c r="C209" s="285" t="s">
        <v>322</v>
      </c>
      <c r="D209" s="37"/>
      <c r="E209" s="37"/>
      <c r="F209" s="37"/>
      <c r="G209" s="37"/>
      <c r="H209" s="37"/>
      <c r="I209" s="37"/>
      <c r="J209" s="37"/>
      <c r="K209" s="37"/>
      <c r="L209" s="37"/>
      <c r="N209" t="s">
        <v>323</v>
      </c>
      <c r="O209" t="str">
        <f t="shared" si="7"/>
        <v>Frank Oke Secondary School</v>
      </c>
      <c r="P209" s="27">
        <v>1087</v>
      </c>
    </row>
    <row r="210" spans="1:16" x14ac:dyDescent="0.2">
      <c r="A210" s="28">
        <f t="shared" si="6"/>
        <v>230</v>
      </c>
      <c r="B210" t="s">
        <v>321</v>
      </c>
      <c r="C210" s="285" t="s">
        <v>323</v>
      </c>
      <c r="D210" s="37"/>
      <c r="E210" s="37"/>
      <c r="F210" s="37"/>
      <c r="G210" s="37"/>
      <c r="H210" s="37"/>
      <c r="I210" s="37"/>
      <c r="J210" s="37"/>
      <c r="K210" s="37"/>
      <c r="L210" s="37"/>
      <c r="N210" t="s">
        <v>324</v>
      </c>
      <c r="O210" t="str">
        <f t="shared" si="7"/>
        <v>Frankland Community School</v>
      </c>
      <c r="P210" s="27">
        <v>337</v>
      </c>
    </row>
    <row r="211" spans="1:16" x14ac:dyDescent="0.2">
      <c r="A211" s="28">
        <f t="shared" si="6"/>
        <v>1273</v>
      </c>
      <c r="B211" t="s">
        <v>322</v>
      </c>
      <c r="C211" s="285" t="s">
        <v>324</v>
      </c>
      <c r="D211" s="37"/>
      <c r="E211" s="37"/>
      <c r="F211" s="37"/>
      <c r="G211" s="37"/>
      <c r="H211" s="37"/>
      <c r="I211" s="37"/>
      <c r="J211" s="37"/>
      <c r="K211" s="37"/>
      <c r="L211" s="37"/>
      <c r="N211" t="s">
        <v>325</v>
      </c>
      <c r="O211" t="str">
        <f t="shared" si="7"/>
        <v>Fraser Mustard Early Learning Academy</v>
      </c>
      <c r="P211" s="27">
        <v>294</v>
      </c>
    </row>
    <row r="212" spans="1:16" x14ac:dyDescent="0.2">
      <c r="A212" s="28">
        <f t="shared" si="6"/>
        <v>1087</v>
      </c>
      <c r="B212" t="s">
        <v>323</v>
      </c>
      <c r="C212" s="285" t="s">
        <v>325</v>
      </c>
      <c r="D212" s="37"/>
      <c r="E212" s="37"/>
      <c r="F212" s="37"/>
      <c r="G212" s="37"/>
      <c r="H212" s="37"/>
      <c r="I212" s="37"/>
      <c r="J212" s="37"/>
      <c r="K212" s="37"/>
      <c r="L212" s="37"/>
      <c r="N212" t="s">
        <v>326</v>
      </c>
      <c r="O212" t="str">
        <f t="shared" si="7"/>
        <v>Galloway Road Public School</v>
      </c>
      <c r="P212" s="27">
        <v>1441</v>
      </c>
    </row>
    <row r="213" spans="1:16" x14ac:dyDescent="0.2">
      <c r="A213" s="28">
        <f t="shared" si="6"/>
        <v>337</v>
      </c>
      <c r="B213" t="s">
        <v>324</v>
      </c>
      <c r="C213" s="285" t="s">
        <v>326</v>
      </c>
      <c r="D213" s="37"/>
      <c r="E213" s="37"/>
      <c r="F213" s="37"/>
      <c r="G213" s="37"/>
      <c r="H213" s="37"/>
      <c r="I213" s="37"/>
      <c r="J213" s="37"/>
      <c r="K213" s="37"/>
      <c r="L213" s="37"/>
      <c r="N213" t="s">
        <v>327</v>
      </c>
      <c r="O213" t="str">
        <f t="shared" si="7"/>
        <v>Garden Avenue Public School</v>
      </c>
      <c r="P213" s="27">
        <v>1218</v>
      </c>
    </row>
    <row r="214" spans="1:16" x14ac:dyDescent="0.2">
      <c r="A214" s="28">
        <f t="shared" si="6"/>
        <v>294</v>
      </c>
      <c r="B214" t="s">
        <v>325</v>
      </c>
      <c r="C214" s="285" t="s">
        <v>913</v>
      </c>
      <c r="D214" s="37"/>
      <c r="E214" s="37"/>
      <c r="F214" s="37"/>
      <c r="G214" s="37"/>
      <c r="H214" s="37"/>
      <c r="I214" s="37"/>
      <c r="J214" s="37"/>
      <c r="K214" s="37"/>
      <c r="L214" s="37"/>
      <c r="N214" t="s">
        <v>328</v>
      </c>
      <c r="O214" t="str">
        <f t="shared" si="7"/>
        <v>Gateway Public School</v>
      </c>
      <c r="P214" s="27">
        <v>1110</v>
      </c>
    </row>
    <row r="215" spans="1:16" x14ac:dyDescent="0.2">
      <c r="A215" s="28">
        <f t="shared" si="6"/>
        <v>1441</v>
      </c>
      <c r="B215" t="s">
        <v>326</v>
      </c>
      <c r="C215" s="285" t="s">
        <v>328</v>
      </c>
      <c r="D215" s="37"/>
      <c r="E215" s="37"/>
      <c r="F215" s="37"/>
      <c r="G215" s="37"/>
      <c r="H215" s="37"/>
      <c r="I215" s="37"/>
      <c r="J215" s="37"/>
      <c r="K215" s="37"/>
      <c r="L215" s="37"/>
      <c r="N215" t="s">
        <v>329</v>
      </c>
      <c r="O215" t="str">
        <f t="shared" si="7"/>
        <v>General Brock Public School</v>
      </c>
      <c r="P215" s="27">
        <v>1335</v>
      </c>
    </row>
    <row r="216" spans="1:16" x14ac:dyDescent="0.2">
      <c r="A216" s="28">
        <f t="shared" si="6"/>
        <v>1218</v>
      </c>
      <c r="B216" t="s">
        <v>327</v>
      </c>
      <c r="C216" s="285" t="s">
        <v>329</v>
      </c>
      <c r="D216" s="37"/>
      <c r="E216" s="37"/>
      <c r="F216" s="37"/>
      <c r="G216" s="37"/>
      <c r="H216" s="37"/>
      <c r="I216" s="37"/>
      <c r="J216" s="37"/>
      <c r="K216" s="37"/>
      <c r="L216" s="37"/>
      <c r="N216" t="s">
        <v>330</v>
      </c>
      <c r="O216" t="str">
        <f t="shared" si="7"/>
        <v>General Crerar Public School</v>
      </c>
      <c r="P216" s="27">
        <v>1051</v>
      </c>
    </row>
    <row r="217" spans="1:16" x14ac:dyDescent="0.2">
      <c r="A217" s="28">
        <f t="shared" si="6"/>
        <v>1110</v>
      </c>
      <c r="B217" t="s">
        <v>328</v>
      </c>
      <c r="C217" s="285" t="s">
        <v>330</v>
      </c>
      <c r="D217" s="37"/>
      <c r="E217" s="37"/>
      <c r="F217" s="37"/>
      <c r="G217" s="37"/>
      <c r="H217" s="37"/>
      <c r="I217" s="37"/>
      <c r="J217" s="37"/>
      <c r="K217" s="37"/>
      <c r="L217" s="37"/>
      <c r="N217" t="s">
        <v>331</v>
      </c>
      <c r="O217" t="str">
        <f t="shared" si="7"/>
        <v>General Mercer Public School</v>
      </c>
      <c r="P217" s="27">
        <v>1219</v>
      </c>
    </row>
    <row r="218" spans="1:16" x14ac:dyDescent="0.2">
      <c r="A218" s="28">
        <f t="shared" si="6"/>
        <v>1335</v>
      </c>
      <c r="B218" t="s">
        <v>329</v>
      </c>
      <c r="C218" s="285" t="s">
        <v>914</v>
      </c>
      <c r="D218" s="37"/>
      <c r="E218" s="37"/>
      <c r="F218" s="37"/>
      <c r="G218" s="37"/>
      <c r="H218" s="37"/>
      <c r="I218" s="37"/>
      <c r="J218" s="37"/>
      <c r="K218" s="37"/>
      <c r="L218" s="37"/>
      <c r="N218" t="s">
        <v>332</v>
      </c>
      <c r="O218" t="str">
        <f t="shared" si="7"/>
        <v>George Anderson Public School</v>
      </c>
      <c r="P218" s="27">
        <v>1111</v>
      </c>
    </row>
    <row r="219" spans="1:16" x14ac:dyDescent="0.2">
      <c r="A219" s="28">
        <f t="shared" si="6"/>
        <v>1051</v>
      </c>
      <c r="B219" t="s">
        <v>330</v>
      </c>
      <c r="C219" s="285" t="s">
        <v>332</v>
      </c>
      <c r="D219" s="37"/>
      <c r="E219" s="37"/>
      <c r="F219" s="37"/>
      <c r="G219" s="37"/>
      <c r="H219" s="37"/>
      <c r="I219" s="37"/>
      <c r="J219" s="37"/>
      <c r="K219" s="37"/>
      <c r="L219" s="37"/>
      <c r="N219" t="s">
        <v>333</v>
      </c>
      <c r="O219" t="str">
        <f t="shared" si="7"/>
        <v>George B Little Public School</v>
      </c>
      <c r="P219" s="27">
        <v>1442</v>
      </c>
    </row>
    <row r="220" spans="1:16" x14ac:dyDescent="0.2">
      <c r="A220" s="28">
        <f t="shared" si="6"/>
        <v>1219</v>
      </c>
      <c r="B220" t="s">
        <v>331</v>
      </c>
      <c r="C220" s="285" t="s">
        <v>333</v>
      </c>
      <c r="D220" s="37"/>
      <c r="E220" s="37"/>
      <c r="F220" s="37"/>
      <c r="G220" s="37"/>
      <c r="H220" s="37"/>
      <c r="I220" s="37"/>
      <c r="J220" s="37"/>
      <c r="K220" s="37"/>
      <c r="L220" s="37"/>
      <c r="N220" t="s">
        <v>334</v>
      </c>
      <c r="O220" t="str">
        <f t="shared" si="7"/>
        <v>George Harvey Collegiate Institute</v>
      </c>
      <c r="P220" s="27">
        <v>447</v>
      </c>
    </row>
    <row r="221" spans="1:16" x14ac:dyDescent="0.2">
      <c r="A221" s="28">
        <f t="shared" si="6"/>
        <v>1111</v>
      </c>
      <c r="B221" t="s">
        <v>332</v>
      </c>
      <c r="C221" s="285" t="s">
        <v>334</v>
      </c>
      <c r="D221" s="37"/>
      <c r="E221" s="37"/>
      <c r="F221" s="37"/>
      <c r="G221" s="37"/>
      <c r="H221" s="37"/>
      <c r="I221" s="37"/>
      <c r="J221" s="37"/>
      <c r="K221" s="37"/>
      <c r="L221" s="37"/>
      <c r="N221" t="s">
        <v>776</v>
      </c>
      <c r="O221" t="str">
        <f t="shared" si="7"/>
        <v/>
      </c>
      <c r="P221" s="27">
        <v>1175</v>
      </c>
    </row>
    <row r="222" spans="1:16" x14ac:dyDescent="0.2">
      <c r="A222" s="28">
        <f t="shared" si="6"/>
        <v>1442</v>
      </c>
      <c r="B222" t="s">
        <v>333</v>
      </c>
      <c r="C222" s="285" t="s">
        <v>915</v>
      </c>
      <c r="D222" s="37"/>
      <c r="E222" s="37"/>
      <c r="F222" s="37"/>
      <c r="G222" s="37"/>
      <c r="H222" s="37"/>
      <c r="I222" s="37"/>
      <c r="J222" s="37"/>
      <c r="K222" s="37"/>
      <c r="L222" s="37"/>
      <c r="N222" t="s">
        <v>336</v>
      </c>
      <c r="O222" t="str">
        <f t="shared" si="7"/>
        <v>George Peck Public School</v>
      </c>
      <c r="P222" s="27">
        <v>1336</v>
      </c>
    </row>
    <row r="223" spans="1:16" x14ac:dyDescent="0.2">
      <c r="A223" s="28">
        <f t="shared" si="6"/>
        <v>447</v>
      </c>
      <c r="B223" t="s">
        <v>334</v>
      </c>
      <c r="C223" s="285" t="s">
        <v>336</v>
      </c>
      <c r="D223" s="37"/>
      <c r="E223" s="37"/>
      <c r="F223" s="37"/>
      <c r="G223" s="37"/>
      <c r="H223" s="37"/>
      <c r="I223" s="37"/>
      <c r="J223" s="37"/>
      <c r="K223" s="37"/>
      <c r="L223" s="37"/>
      <c r="N223" t="s">
        <v>337</v>
      </c>
      <c r="O223" t="str">
        <f t="shared" si="7"/>
        <v>George R Gauld Junior School</v>
      </c>
      <c r="P223" s="27">
        <v>430</v>
      </c>
    </row>
    <row r="224" spans="1:16" x14ac:dyDescent="0.2">
      <c r="A224" s="28" t="str">
        <f t="shared" si="6"/>
        <v>CC not found - Please enter</v>
      </c>
      <c r="B224" t="s">
        <v>335</v>
      </c>
      <c r="C224" s="285" t="s">
        <v>337</v>
      </c>
      <c r="D224" s="37"/>
      <c r="E224" s="37"/>
      <c r="F224" s="37"/>
      <c r="G224" s="37"/>
      <c r="H224" s="37"/>
      <c r="I224" s="37"/>
      <c r="J224" s="37"/>
      <c r="K224" s="37"/>
      <c r="L224" s="37"/>
      <c r="N224" t="s">
        <v>338</v>
      </c>
      <c r="O224" t="str">
        <f t="shared" si="7"/>
        <v>George S Henry Academy Secondary School</v>
      </c>
      <c r="P224" s="27">
        <v>1293</v>
      </c>
    </row>
    <row r="225" spans="1:16" x14ac:dyDescent="0.2">
      <c r="A225" s="28">
        <f t="shared" si="6"/>
        <v>1336</v>
      </c>
      <c r="B225" t="s">
        <v>336</v>
      </c>
      <c r="C225" s="285" t="s">
        <v>916</v>
      </c>
      <c r="D225" s="37"/>
      <c r="E225" s="37"/>
      <c r="F225" s="37"/>
      <c r="G225" s="37"/>
      <c r="H225" s="37"/>
      <c r="I225" s="37"/>
      <c r="J225" s="37"/>
      <c r="K225" s="37"/>
      <c r="L225" s="37"/>
      <c r="N225" t="s">
        <v>339</v>
      </c>
      <c r="O225" t="str">
        <f t="shared" si="7"/>
        <v>George Syme Community School</v>
      </c>
      <c r="P225" s="27">
        <v>1024</v>
      </c>
    </row>
    <row r="226" spans="1:16" x14ac:dyDescent="0.2">
      <c r="A226" s="28">
        <f t="shared" si="6"/>
        <v>430</v>
      </c>
      <c r="B226" t="s">
        <v>337</v>
      </c>
      <c r="C226" s="285" t="s">
        <v>339</v>
      </c>
      <c r="D226" s="37"/>
      <c r="E226" s="37"/>
      <c r="F226" s="37"/>
      <c r="G226" s="37"/>
      <c r="H226" s="37"/>
      <c r="I226" s="37"/>
      <c r="J226" s="37"/>
      <c r="K226" s="37"/>
      <c r="L226" s="37"/>
      <c r="N226" t="s">
        <v>752</v>
      </c>
      <c r="O226" t="str">
        <f t="shared" si="7"/>
        <v/>
      </c>
      <c r="P226" s="27">
        <v>1296</v>
      </c>
    </row>
    <row r="227" spans="1:16" x14ac:dyDescent="0.2">
      <c r="A227" s="28">
        <f t="shared" si="6"/>
        <v>1293</v>
      </c>
      <c r="B227" t="s">
        <v>338</v>
      </c>
      <c r="C227" s="285" t="s">
        <v>752</v>
      </c>
      <c r="D227" s="37"/>
      <c r="E227" s="37"/>
      <c r="F227" s="37"/>
      <c r="G227" s="37"/>
      <c r="H227" s="37"/>
      <c r="I227" s="37"/>
      <c r="J227" s="37"/>
      <c r="K227" s="37"/>
      <c r="L227" s="37"/>
      <c r="N227" t="s">
        <v>749</v>
      </c>
      <c r="O227" t="str">
        <f t="shared" si="7"/>
        <v/>
      </c>
      <c r="P227" s="27">
        <v>1294</v>
      </c>
    </row>
    <row r="228" spans="1:16" x14ac:dyDescent="0.2">
      <c r="A228" s="28">
        <f t="shared" si="6"/>
        <v>1024</v>
      </c>
      <c r="B228" t="s">
        <v>339</v>
      </c>
      <c r="C228" s="285" t="s">
        <v>341</v>
      </c>
      <c r="D228" s="37"/>
      <c r="E228" s="37"/>
      <c r="F228" s="37"/>
      <c r="G228" s="37"/>
      <c r="H228" s="37"/>
      <c r="I228" s="37"/>
      <c r="J228" s="37"/>
      <c r="K228" s="37"/>
      <c r="L228" s="37"/>
      <c r="N228" t="s">
        <v>807</v>
      </c>
      <c r="O228" t="str">
        <f t="shared" si="7"/>
        <v/>
      </c>
      <c r="P228" s="27">
        <v>1854</v>
      </c>
    </row>
    <row r="229" spans="1:16" x14ac:dyDescent="0.2">
      <c r="A229" s="28" t="str">
        <f t="shared" si="6"/>
        <v>CC not found - Please enter</v>
      </c>
      <c r="B229" t="s">
        <v>340</v>
      </c>
      <c r="C229" s="285" t="s">
        <v>917</v>
      </c>
      <c r="D229" s="37"/>
      <c r="E229" s="37"/>
      <c r="F229" s="37"/>
      <c r="G229" s="37"/>
      <c r="H229" s="37"/>
      <c r="I229" s="37"/>
      <c r="J229" s="37"/>
      <c r="K229" s="37"/>
      <c r="L229" s="37"/>
      <c r="N229" t="s">
        <v>343</v>
      </c>
      <c r="O229" t="str">
        <f t="shared" si="7"/>
        <v>Glamorgan Public School</v>
      </c>
      <c r="P229" s="27">
        <v>1337</v>
      </c>
    </row>
    <row r="230" spans="1:16" x14ac:dyDescent="0.2">
      <c r="A230" s="28" t="str">
        <f t="shared" si="6"/>
        <v>CC not found - Please enter</v>
      </c>
      <c r="B230" t="s">
        <v>341</v>
      </c>
      <c r="C230" s="285" t="s">
        <v>918</v>
      </c>
      <c r="D230" s="37"/>
      <c r="E230" s="37"/>
      <c r="F230" s="37"/>
      <c r="G230" s="37"/>
      <c r="H230" s="37"/>
      <c r="I230" s="37"/>
      <c r="J230" s="37"/>
      <c r="K230" s="37"/>
      <c r="L230" s="37"/>
      <c r="N230" t="s">
        <v>344</v>
      </c>
      <c r="O230" t="str">
        <f t="shared" si="7"/>
        <v>Gledhill Public School</v>
      </c>
      <c r="P230" s="27">
        <v>1017</v>
      </c>
    </row>
    <row r="231" spans="1:16" x14ac:dyDescent="0.2">
      <c r="A231" s="28" t="str">
        <f t="shared" si="6"/>
        <v>CC not found - Please enter</v>
      </c>
      <c r="B231" t="s">
        <v>342</v>
      </c>
      <c r="C231" s="285" t="s">
        <v>919</v>
      </c>
      <c r="D231" s="37"/>
      <c r="E231" s="37"/>
      <c r="F231" s="37"/>
      <c r="G231" s="37"/>
      <c r="H231" s="37"/>
      <c r="I231" s="37"/>
      <c r="J231" s="37"/>
      <c r="K231" s="37"/>
      <c r="L231" s="37"/>
      <c r="N231" t="s">
        <v>345</v>
      </c>
      <c r="O231" t="str">
        <f t="shared" si="7"/>
        <v>Glen Ames Public School</v>
      </c>
      <c r="P231" s="27">
        <v>1070</v>
      </c>
    </row>
    <row r="232" spans="1:16" x14ac:dyDescent="0.2">
      <c r="A232" s="28">
        <f t="shared" si="6"/>
        <v>1337</v>
      </c>
      <c r="B232" t="s">
        <v>343</v>
      </c>
      <c r="C232" s="285" t="s">
        <v>920</v>
      </c>
      <c r="D232" s="37"/>
      <c r="E232" s="37"/>
      <c r="F232" s="37"/>
      <c r="G232" s="37"/>
      <c r="H232" s="37"/>
      <c r="I232" s="37"/>
      <c r="J232" s="37"/>
      <c r="K232" s="37"/>
      <c r="L232" s="37"/>
      <c r="N232" t="s">
        <v>346</v>
      </c>
      <c r="O232" t="str">
        <f t="shared" si="7"/>
        <v>Glen Park Public School</v>
      </c>
      <c r="P232" s="27">
        <v>1113</v>
      </c>
    </row>
    <row r="233" spans="1:16" x14ac:dyDescent="0.2">
      <c r="A233" s="28">
        <f t="shared" si="6"/>
        <v>1017</v>
      </c>
      <c r="B233" t="s">
        <v>344</v>
      </c>
      <c r="C233" s="285" t="s">
        <v>346</v>
      </c>
      <c r="D233" s="37"/>
      <c r="E233" s="37"/>
      <c r="F233" s="37"/>
      <c r="G233" s="37"/>
      <c r="H233" s="37"/>
      <c r="I233" s="37"/>
      <c r="J233" s="37"/>
      <c r="K233" s="37"/>
      <c r="L233" s="37"/>
      <c r="N233" t="s">
        <v>347</v>
      </c>
      <c r="O233" t="str">
        <f t="shared" si="7"/>
        <v>Glen Ravine Public School</v>
      </c>
      <c r="P233" s="27">
        <v>1338</v>
      </c>
    </row>
    <row r="234" spans="1:16" x14ac:dyDescent="0.2">
      <c r="A234" s="28">
        <f t="shared" si="6"/>
        <v>1070</v>
      </c>
      <c r="B234" t="s">
        <v>345</v>
      </c>
      <c r="C234" s="285" t="s">
        <v>921</v>
      </c>
      <c r="D234" s="37"/>
      <c r="E234" s="37"/>
      <c r="F234" s="37"/>
      <c r="G234" s="37"/>
      <c r="H234" s="37"/>
      <c r="I234" s="37"/>
      <c r="J234" s="37"/>
      <c r="K234" s="37"/>
      <c r="L234" s="37"/>
      <c r="N234" t="s">
        <v>348</v>
      </c>
      <c r="O234" t="str">
        <f t="shared" si="7"/>
        <v>Glenview Public School</v>
      </c>
      <c r="P234" s="27">
        <v>1387</v>
      </c>
    </row>
    <row r="235" spans="1:16" x14ac:dyDescent="0.2">
      <c r="A235" s="28">
        <f t="shared" si="6"/>
        <v>1113</v>
      </c>
      <c r="B235" t="s">
        <v>346</v>
      </c>
      <c r="C235" s="285" t="s">
        <v>922</v>
      </c>
      <c r="D235" s="37"/>
      <c r="E235" s="37"/>
      <c r="F235" s="37"/>
      <c r="G235" s="37"/>
      <c r="H235" s="37"/>
      <c r="I235" s="37"/>
      <c r="J235" s="37"/>
      <c r="K235" s="37"/>
      <c r="L235" s="37"/>
      <c r="N235" t="s">
        <v>349</v>
      </c>
      <c r="O235" t="str">
        <f t="shared" si="7"/>
        <v>Golf Road Public School</v>
      </c>
      <c r="P235" s="27">
        <v>1176</v>
      </c>
    </row>
    <row r="236" spans="1:16" x14ac:dyDescent="0.2">
      <c r="A236" s="28">
        <f t="shared" si="6"/>
        <v>1338</v>
      </c>
      <c r="B236" t="s">
        <v>347</v>
      </c>
      <c r="C236" s="285" t="s">
        <v>923</v>
      </c>
      <c r="D236" s="37"/>
      <c r="E236" s="37"/>
      <c r="F236" s="37"/>
      <c r="G236" s="37"/>
      <c r="H236" s="37"/>
      <c r="I236" s="37"/>
      <c r="J236" s="37"/>
      <c r="K236" s="37"/>
      <c r="L236" s="37"/>
      <c r="N236" t="s">
        <v>350</v>
      </c>
      <c r="O236" t="str">
        <f t="shared" si="7"/>
        <v>Gordon A Brown Middle School</v>
      </c>
      <c r="P236" s="27">
        <v>90</v>
      </c>
    </row>
    <row r="237" spans="1:16" x14ac:dyDescent="0.2">
      <c r="A237" s="28">
        <f t="shared" si="6"/>
        <v>1387</v>
      </c>
      <c r="B237" t="s">
        <v>348</v>
      </c>
      <c r="C237" s="285" t="s">
        <v>350</v>
      </c>
      <c r="D237" s="37"/>
      <c r="E237" s="37"/>
      <c r="F237" s="37"/>
      <c r="G237" s="37"/>
      <c r="H237" s="37"/>
      <c r="I237" s="37"/>
      <c r="J237" s="37"/>
      <c r="K237" s="37"/>
      <c r="L237" s="37"/>
      <c r="N237" t="s">
        <v>351</v>
      </c>
      <c r="O237" t="str">
        <f t="shared" si="7"/>
        <v>Gosford Public School</v>
      </c>
      <c r="P237" s="27">
        <v>28</v>
      </c>
    </row>
    <row r="238" spans="1:16" x14ac:dyDescent="0.2">
      <c r="A238" s="28">
        <f t="shared" si="6"/>
        <v>1176</v>
      </c>
      <c r="B238" t="s">
        <v>349</v>
      </c>
      <c r="C238" s="285" t="s">
        <v>351</v>
      </c>
      <c r="D238" s="37"/>
      <c r="E238" s="37"/>
      <c r="F238" s="37"/>
      <c r="G238" s="37"/>
      <c r="H238" s="37"/>
      <c r="I238" s="37"/>
      <c r="J238" s="37"/>
      <c r="K238" s="37"/>
      <c r="L238" s="37"/>
      <c r="N238" t="s">
        <v>352</v>
      </c>
      <c r="O238" t="str">
        <f t="shared" si="7"/>
        <v>Gracedale Public School</v>
      </c>
      <c r="P238" s="27">
        <v>1275</v>
      </c>
    </row>
    <row r="239" spans="1:16" x14ac:dyDescent="0.2">
      <c r="A239" s="28">
        <f t="shared" si="6"/>
        <v>90</v>
      </c>
      <c r="B239" t="s">
        <v>350</v>
      </c>
      <c r="C239" s="285" t="s">
        <v>352</v>
      </c>
      <c r="D239" s="37"/>
      <c r="E239" s="37"/>
      <c r="F239" s="37"/>
      <c r="G239" s="37"/>
      <c r="H239" s="37"/>
      <c r="I239" s="37"/>
      <c r="J239" s="37"/>
      <c r="K239" s="37"/>
      <c r="L239" s="37"/>
      <c r="N239" t="s">
        <v>738</v>
      </c>
      <c r="O239" t="str">
        <f t="shared" si="7"/>
        <v/>
      </c>
      <c r="P239" s="27">
        <v>1114</v>
      </c>
    </row>
    <row r="240" spans="1:16" x14ac:dyDescent="0.2">
      <c r="A240" s="28">
        <f t="shared" si="6"/>
        <v>28</v>
      </c>
      <c r="B240" t="s">
        <v>351</v>
      </c>
      <c r="C240" s="285" t="s">
        <v>353</v>
      </c>
      <c r="D240" s="37"/>
      <c r="E240" s="37"/>
      <c r="F240" s="37"/>
      <c r="G240" s="37"/>
      <c r="H240" s="37"/>
      <c r="I240" s="37"/>
      <c r="J240" s="37"/>
      <c r="K240" s="37"/>
      <c r="L240" s="37"/>
      <c r="N240" t="s">
        <v>354</v>
      </c>
      <c r="O240" t="str">
        <f t="shared" si="7"/>
        <v>Greenholme Junior Middle School</v>
      </c>
      <c r="P240" s="27">
        <v>1308</v>
      </c>
    </row>
    <row r="241" spans="1:16" x14ac:dyDescent="0.2">
      <c r="A241" s="28">
        <f t="shared" si="6"/>
        <v>1275</v>
      </c>
      <c r="B241" t="s">
        <v>352</v>
      </c>
      <c r="C241" s="285" t="s">
        <v>354</v>
      </c>
      <c r="D241" s="37"/>
      <c r="E241" s="37"/>
      <c r="F241" s="37"/>
      <c r="G241" s="37"/>
      <c r="H241" s="37"/>
      <c r="I241" s="37"/>
      <c r="J241" s="37"/>
      <c r="K241" s="37"/>
      <c r="L241" s="37"/>
      <c r="N241" t="s">
        <v>355</v>
      </c>
      <c r="O241" t="str">
        <f t="shared" si="7"/>
        <v>Greenland Public School</v>
      </c>
      <c r="P241" s="27">
        <v>30</v>
      </c>
    </row>
    <row r="242" spans="1:16" x14ac:dyDescent="0.2">
      <c r="A242" s="28" t="str">
        <f t="shared" si="6"/>
        <v>CC not found - Please enter</v>
      </c>
      <c r="B242" t="s">
        <v>353</v>
      </c>
      <c r="C242" s="285" t="s">
        <v>355</v>
      </c>
      <c r="D242" s="37"/>
      <c r="E242" s="37"/>
      <c r="F242" s="37"/>
      <c r="G242" s="37"/>
      <c r="H242" s="37"/>
      <c r="I242" s="37"/>
      <c r="J242" s="37"/>
      <c r="K242" s="37"/>
      <c r="L242" s="37"/>
      <c r="N242" t="s">
        <v>356</v>
      </c>
      <c r="O242" t="str">
        <f t="shared" si="7"/>
        <v>Greenwood Secondary School</v>
      </c>
      <c r="P242" s="27">
        <v>1388</v>
      </c>
    </row>
    <row r="243" spans="1:16" x14ac:dyDescent="0.2">
      <c r="A243" s="28">
        <f t="shared" si="6"/>
        <v>1308</v>
      </c>
      <c r="B243" t="s">
        <v>354</v>
      </c>
      <c r="C243" s="285" t="s">
        <v>356</v>
      </c>
      <c r="D243" s="37"/>
      <c r="E243" s="37"/>
      <c r="F243" s="37"/>
      <c r="G243" s="37"/>
      <c r="H243" s="37"/>
      <c r="I243" s="37"/>
      <c r="J243" s="37"/>
      <c r="K243" s="37"/>
      <c r="L243" s="37"/>
      <c r="N243" t="s">
        <v>357</v>
      </c>
      <c r="O243" t="str">
        <f t="shared" si="7"/>
        <v>Grenoble Public School</v>
      </c>
      <c r="P243" s="27">
        <v>1115</v>
      </c>
    </row>
    <row r="244" spans="1:16" x14ac:dyDescent="0.2">
      <c r="A244" s="28">
        <f t="shared" si="6"/>
        <v>30</v>
      </c>
      <c r="B244" t="s">
        <v>355</v>
      </c>
      <c r="C244" s="285" t="s">
        <v>357</v>
      </c>
      <c r="D244" s="37"/>
      <c r="E244" s="37"/>
      <c r="F244" s="37"/>
      <c r="G244" s="37"/>
      <c r="H244" s="37"/>
      <c r="I244" s="37"/>
      <c r="J244" s="37"/>
      <c r="K244" s="37"/>
      <c r="L244" s="37"/>
      <c r="N244" t="s">
        <v>777</v>
      </c>
      <c r="O244" t="str">
        <f t="shared" si="7"/>
        <v/>
      </c>
      <c r="P244" s="27">
        <v>1177</v>
      </c>
    </row>
    <row r="245" spans="1:16" x14ac:dyDescent="0.2">
      <c r="A245" s="28">
        <f t="shared" si="6"/>
        <v>1388</v>
      </c>
      <c r="B245" t="s">
        <v>356</v>
      </c>
      <c r="C245" s="285" t="s">
        <v>777</v>
      </c>
      <c r="D245" s="37"/>
      <c r="E245" s="37"/>
      <c r="F245" s="37"/>
      <c r="G245" s="37"/>
      <c r="H245" s="37"/>
      <c r="I245" s="37"/>
      <c r="J245" s="37"/>
      <c r="K245" s="37"/>
      <c r="L245" s="37"/>
      <c r="N245" t="s">
        <v>778</v>
      </c>
      <c r="O245" t="str">
        <f t="shared" si="7"/>
        <v/>
      </c>
      <c r="P245" s="27">
        <v>1178</v>
      </c>
    </row>
    <row r="246" spans="1:16" x14ac:dyDescent="0.2">
      <c r="A246" s="28">
        <f t="shared" si="6"/>
        <v>1115</v>
      </c>
      <c r="B246" t="s">
        <v>357</v>
      </c>
      <c r="C246" s="285" t="s">
        <v>778</v>
      </c>
      <c r="D246" s="37"/>
      <c r="E246" s="37"/>
      <c r="F246" s="37"/>
      <c r="G246" s="37"/>
      <c r="H246" s="37"/>
      <c r="I246" s="37"/>
      <c r="J246" s="37"/>
      <c r="K246" s="37"/>
      <c r="L246" s="37"/>
      <c r="N246" t="s">
        <v>360</v>
      </c>
      <c r="O246" t="str">
        <f t="shared" si="7"/>
        <v>Gulfstream Public School</v>
      </c>
      <c r="P246" s="27">
        <v>1276</v>
      </c>
    </row>
    <row r="247" spans="1:16" x14ac:dyDescent="0.2">
      <c r="A247" s="28" t="str">
        <f t="shared" si="6"/>
        <v>CC not found - Please enter</v>
      </c>
      <c r="B247" t="s">
        <v>358</v>
      </c>
      <c r="C247" s="285" t="s">
        <v>360</v>
      </c>
      <c r="D247" s="37"/>
      <c r="E247" s="37"/>
      <c r="F247" s="37"/>
      <c r="G247" s="37"/>
      <c r="H247" s="37"/>
      <c r="I247" s="37"/>
      <c r="J247" s="37"/>
      <c r="K247" s="37"/>
      <c r="L247" s="37"/>
      <c r="N247" t="s">
        <v>361</v>
      </c>
      <c r="O247" t="str">
        <f t="shared" si="7"/>
        <v>H A Halbert Public School</v>
      </c>
      <c r="P247" s="27">
        <v>1339</v>
      </c>
    </row>
    <row r="248" spans="1:16" x14ac:dyDescent="0.2">
      <c r="A248" s="28" t="str">
        <f t="shared" si="6"/>
        <v>CC not found - Please enter</v>
      </c>
      <c r="B248" t="s">
        <v>359</v>
      </c>
      <c r="C248" s="285" t="s">
        <v>924</v>
      </c>
      <c r="D248" s="37"/>
      <c r="E248" s="37"/>
      <c r="F248" s="37"/>
      <c r="G248" s="37"/>
      <c r="H248" s="37"/>
      <c r="I248" s="37"/>
      <c r="J248" s="37"/>
      <c r="K248" s="37"/>
      <c r="L248" s="37"/>
      <c r="N248" t="s">
        <v>363</v>
      </c>
      <c r="O248" t="str">
        <f t="shared" si="7"/>
        <v>Harbord Collegiate Institute</v>
      </c>
      <c r="P248" s="27">
        <v>1389</v>
      </c>
    </row>
    <row r="249" spans="1:16" x14ac:dyDescent="0.2">
      <c r="A249" s="28">
        <f t="shared" si="6"/>
        <v>1276</v>
      </c>
      <c r="B249" t="s">
        <v>360</v>
      </c>
      <c r="C249" s="285" t="s">
        <v>362</v>
      </c>
      <c r="D249" s="37"/>
      <c r="E249" s="37"/>
      <c r="F249" s="37"/>
      <c r="G249" s="37"/>
      <c r="H249" s="37"/>
      <c r="I249" s="37"/>
      <c r="J249" s="37"/>
      <c r="K249" s="37"/>
      <c r="L249" s="37"/>
      <c r="N249" t="s">
        <v>364</v>
      </c>
      <c r="O249" t="str">
        <f t="shared" si="7"/>
        <v>Harrison Public School</v>
      </c>
      <c r="P249" s="27">
        <v>1029</v>
      </c>
    </row>
    <row r="250" spans="1:16" x14ac:dyDescent="0.2">
      <c r="A250" s="28">
        <f t="shared" si="6"/>
        <v>1339</v>
      </c>
      <c r="B250" t="s">
        <v>361</v>
      </c>
      <c r="C250" s="285" t="s">
        <v>363</v>
      </c>
      <c r="D250" s="37"/>
      <c r="E250" s="37"/>
      <c r="F250" s="37"/>
      <c r="G250" s="37"/>
      <c r="H250" s="37"/>
      <c r="I250" s="37"/>
      <c r="J250" s="37"/>
      <c r="K250" s="37"/>
      <c r="L250" s="37"/>
      <c r="N250" t="s">
        <v>365</v>
      </c>
      <c r="O250" t="str">
        <f t="shared" si="7"/>
        <v>Harwood Public School</v>
      </c>
      <c r="P250" s="27">
        <v>1248</v>
      </c>
    </row>
    <row r="251" spans="1:16" x14ac:dyDescent="0.2">
      <c r="A251" s="28" t="str">
        <f t="shared" si="6"/>
        <v>CC not found - Please enter</v>
      </c>
      <c r="B251" t="s">
        <v>362</v>
      </c>
      <c r="C251" s="285" t="s">
        <v>364</v>
      </c>
      <c r="D251" s="37"/>
      <c r="E251" s="37"/>
      <c r="F251" s="37"/>
      <c r="G251" s="37"/>
      <c r="H251" s="37"/>
      <c r="I251" s="37"/>
      <c r="J251" s="37"/>
      <c r="K251" s="37"/>
      <c r="L251" s="37"/>
      <c r="N251" t="s">
        <v>366</v>
      </c>
      <c r="O251" t="str">
        <f t="shared" si="7"/>
        <v>Hawthorne II Bilingual Alternative Sch</v>
      </c>
      <c r="P251" s="27">
        <v>1221</v>
      </c>
    </row>
    <row r="252" spans="1:16" x14ac:dyDescent="0.2">
      <c r="A252" s="28">
        <f t="shared" si="6"/>
        <v>1389</v>
      </c>
      <c r="B252" t="s">
        <v>363</v>
      </c>
      <c r="C252" s="285" t="s">
        <v>365</v>
      </c>
      <c r="D252" s="37"/>
      <c r="E252" s="37"/>
      <c r="F252" s="37"/>
      <c r="G252" s="37"/>
      <c r="H252" s="37"/>
      <c r="I252" s="37"/>
      <c r="J252" s="37"/>
      <c r="K252" s="37"/>
      <c r="L252" s="37"/>
      <c r="N252" t="s">
        <v>367</v>
      </c>
      <c r="O252" t="str">
        <f t="shared" si="7"/>
        <v>Heather Heights Public School</v>
      </c>
      <c r="P252" s="27">
        <v>1052</v>
      </c>
    </row>
    <row r="253" spans="1:16" x14ac:dyDescent="0.2">
      <c r="A253" s="28">
        <f t="shared" si="6"/>
        <v>1029</v>
      </c>
      <c r="B253" t="s">
        <v>364</v>
      </c>
      <c r="C253" s="285" t="s">
        <v>925</v>
      </c>
      <c r="D253" s="37"/>
      <c r="E253" s="37"/>
      <c r="F253" s="37"/>
      <c r="G253" s="37"/>
      <c r="H253" s="37"/>
      <c r="I253" s="37"/>
      <c r="J253" s="37"/>
      <c r="K253" s="37"/>
      <c r="L253" s="37"/>
      <c r="N253" t="s">
        <v>368</v>
      </c>
      <c r="O253" t="str">
        <f t="shared" si="7"/>
        <v>Henry Hudson Public School</v>
      </c>
      <c r="P253" s="27">
        <v>1179</v>
      </c>
    </row>
    <row r="254" spans="1:16" x14ac:dyDescent="0.2">
      <c r="A254" s="28">
        <f t="shared" si="6"/>
        <v>1248</v>
      </c>
      <c r="B254" t="s">
        <v>365</v>
      </c>
      <c r="C254" s="285" t="s">
        <v>926</v>
      </c>
      <c r="D254" s="37"/>
      <c r="E254" s="37"/>
      <c r="F254" s="37"/>
      <c r="G254" s="37"/>
      <c r="H254" s="37"/>
      <c r="I254" s="37"/>
      <c r="J254" s="37"/>
      <c r="K254" s="37"/>
      <c r="L254" s="37"/>
      <c r="N254" t="s">
        <v>369</v>
      </c>
      <c r="O254" t="str">
        <f t="shared" si="7"/>
        <v>Henry Kelsey Public School</v>
      </c>
      <c r="P254" s="27">
        <v>1180</v>
      </c>
    </row>
    <row r="255" spans="1:16" x14ac:dyDescent="0.2">
      <c r="A255" s="28">
        <f t="shared" si="6"/>
        <v>1221</v>
      </c>
      <c r="B255" t="s">
        <v>366</v>
      </c>
      <c r="C255" s="285" t="s">
        <v>927</v>
      </c>
      <c r="D255" s="37"/>
      <c r="E255" s="37"/>
      <c r="F255" s="37"/>
      <c r="G255" s="37"/>
      <c r="H255" s="37"/>
      <c r="I255" s="37"/>
      <c r="J255" s="37"/>
      <c r="K255" s="37"/>
      <c r="L255" s="37"/>
      <c r="N255" t="s">
        <v>370</v>
      </c>
      <c r="O255" t="str">
        <f t="shared" si="7"/>
        <v>Heritage Park Public School</v>
      </c>
      <c r="P255" s="27">
        <v>1443</v>
      </c>
    </row>
    <row r="256" spans="1:16" x14ac:dyDescent="0.2">
      <c r="A256" s="28">
        <f t="shared" si="6"/>
        <v>1052</v>
      </c>
      <c r="B256" t="s">
        <v>367</v>
      </c>
      <c r="C256" s="285" t="s">
        <v>928</v>
      </c>
      <c r="D256" s="37"/>
      <c r="E256" s="37"/>
      <c r="F256" s="37"/>
      <c r="G256" s="37"/>
      <c r="H256" s="37"/>
      <c r="I256" s="37"/>
      <c r="J256" s="37"/>
      <c r="K256" s="37"/>
      <c r="L256" s="37"/>
      <c r="N256" t="s">
        <v>808</v>
      </c>
      <c r="O256" t="str">
        <f t="shared" si="7"/>
        <v/>
      </c>
      <c r="P256" s="27">
        <v>1018</v>
      </c>
    </row>
    <row r="257" spans="1:16" x14ac:dyDescent="0.2">
      <c r="A257" s="28">
        <f t="shared" si="6"/>
        <v>1179</v>
      </c>
      <c r="B257" t="s">
        <v>368</v>
      </c>
      <c r="C257" s="285" t="s">
        <v>370</v>
      </c>
      <c r="D257" s="37"/>
      <c r="E257" s="37"/>
      <c r="F257" s="37"/>
      <c r="G257" s="37"/>
      <c r="H257" s="37"/>
      <c r="I257" s="37"/>
      <c r="J257" s="37"/>
      <c r="K257" s="37"/>
      <c r="L257" s="37"/>
      <c r="N257" t="s">
        <v>372</v>
      </c>
      <c r="O257" t="str">
        <f t="shared" si="7"/>
        <v>High Park Alternative Primary School</v>
      </c>
      <c r="P257" s="27">
        <v>233</v>
      </c>
    </row>
    <row r="258" spans="1:16" x14ac:dyDescent="0.2">
      <c r="A258" s="28">
        <f t="shared" ref="A258:A321" si="8">_xlfn.IFNA(VLOOKUP(B258,O:P,2,FALSE),"CC not found - Please enter")</f>
        <v>1180</v>
      </c>
      <c r="B258" t="s">
        <v>369</v>
      </c>
      <c r="C258" s="285" t="s">
        <v>371</v>
      </c>
      <c r="D258" s="37"/>
      <c r="E258" s="37"/>
      <c r="F258" s="37"/>
      <c r="G258" s="37"/>
      <c r="H258" s="37"/>
      <c r="I258" s="37"/>
      <c r="J258" s="37"/>
      <c r="K258" s="37"/>
      <c r="L258" s="37"/>
      <c r="N258" t="s">
        <v>373</v>
      </c>
      <c r="O258" t="str">
        <f t="shared" ref="O258:O321" si="9">_xlfn.IFNA(VLOOKUP(N258,B:B,1,FALSE),"")</f>
        <v>Highcastle Public School</v>
      </c>
      <c r="P258" s="27">
        <v>1181</v>
      </c>
    </row>
    <row r="259" spans="1:16" x14ac:dyDescent="0.2">
      <c r="A259" s="28">
        <f t="shared" si="8"/>
        <v>1443</v>
      </c>
      <c r="B259" t="s">
        <v>370</v>
      </c>
      <c r="C259" s="285" t="s">
        <v>929</v>
      </c>
      <c r="D259" s="37"/>
      <c r="E259" s="37"/>
      <c r="F259" s="37"/>
      <c r="G259" s="37"/>
      <c r="H259" s="37"/>
      <c r="I259" s="37"/>
      <c r="J259" s="37"/>
      <c r="K259" s="37"/>
      <c r="L259" s="37"/>
      <c r="N259" t="s">
        <v>374</v>
      </c>
      <c r="O259" t="str">
        <f t="shared" si="9"/>
        <v>Highfield Junior School</v>
      </c>
      <c r="P259" s="27">
        <v>1009</v>
      </c>
    </row>
    <row r="260" spans="1:16" x14ac:dyDescent="0.2">
      <c r="A260" s="28" t="str">
        <f t="shared" si="8"/>
        <v>CC not found - Please enter</v>
      </c>
      <c r="B260" t="s">
        <v>371</v>
      </c>
      <c r="C260" s="285" t="s">
        <v>373</v>
      </c>
      <c r="D260" s="37"/>
      <c r="E260" s="37"/>
      <c r="F260" s="37"/>
      <c r="G260" s="37"/>
      <c r="H260" s="37"/>
      <c r="I260" s="37"/>
      <c r="J260" s="37"/>
      <c r="K260" s="37"/>
      <c r="L260" s="37"/>
      <c r="N260" t="s">
        <v>375</v>
      </c>
      <c r="O260" t="str">
        <f t="shared" si="9"/>
        <v>Highland Creek Public School</v>
      </c>
      <c r="P260" s="27">
        <v>1340</v>
      </c>
    </row>
    <row r="261" spans="1:16" x14ac:dyDescent="0.2">
      <c r="A261" s="28">
        <f t="shared" si="8"/>
        <v>233</v>
      </c>
      <c r="B261" t="s">
        <v>372</v>
      </c>
      <c r="C261" s="285" t="s">
        <v>374</v>
      </c>
      <c r="D261" s="37"/>
      <c r="E261" s="37"/>
      <c r="F261" s="37"/>
      <c r="G261" s="37"/>
      <c r="H261" s="37"/>
      <c r="I261" s="37"/>
      <c r="J261" s="37"/>
      <c r="K261" s="37"/>
      <c r="L261" s="37"/>
      <c r="N261" t="s">
        <v>376</v>
      </c>
      <c r="O261" t="str">
        <f t="shared" si="9"/>
        <v>Highland Heights Public School</v>
      </c>
      <c r="P261" s="27">
        <v>1053</v>
      </c>
    </row>
    <row r="262" spans="1:16" x14ac:dyDescent="0.2">
      <c r="A262" s="28">
        <f t="shared" si="8"/>
        <v>1181</v>
      </c>
      <c r="B262" t="s">
        <v>373</v>
      </c>
      <c r="C262" s="285" t="s">
        <v>375</v>
      </c>
      <c r="D262" s="37"/>
      <c r="E262" s="37"/>
      <c r="F262" s="37"/>
      <c r="G262" s="37"/>
      <c r="H262" s="37"/>
      <c r="I262" s="37"/>
      <c r="J262" s="37"/>
      <c r="K262" s="37"/>
      <c r="L262" s="37"/>
      <c r="N262" t="s">
        <v>377</v>
      </c>
      <c r="O262" t="str">
        <f t="shared" si="9"/>
        <v>Highland Middle School</v>
      </c>
      <c r="P262" s="27">
        <v>74</v>
      </c>
    </row>
    <row r="263" spans="1:16" x14ac:dyDescent="0.2">
      <c r="A263" s="28">
        <f t="shared" si="8"/>
        <v>1009</v>
      </c>
      <c r="B263" t="s">
        <v>374</v>
      </c>
      <c r="C263" s="285" t="s">
        <v>930</v>
      </c>
      <c r="D263" s="37"/>
      <c r="E263" s="37"/>
      <c r="F263" s="37"/>
      <c r="G263" s="37"/>
      <c r="H263" s="37"/>
      <c r="I263" s="37"/>
      <c r="J263" s="37"/>
      <c r="K263" s="37"/>
      <c r="L263" s="37"/>
      <c r="N263" t="s">
        <v>739</v>
      </c>
      <c r="O263" t="str">
        <f t="shared" si="9"/>
        <v/>
      </c>
      <c r="P263" s="27">
        <v>1030</v>
      </c>
    </row>
    <row r="264" spans="1:16" x14ac:dyDescent="0.2">
      <c r="A264" s="28">
        <f t="shared" si="8"/>
        <v>1340</v>
      </c>
      <c r="B264" t="s">
        <v>375</v>
      </c>
      <c r="C264" s="285" t="s">
        <v>377</v>
      </c>
      <c r="D264" s="37"/>
      <c r="E264" s="37"/>
      <c r="F264" s="37"/>
      <c r="G264" s="37"/>
      <c r="H264" s="37"/>
      <c r="I264" s="37"/>
      <c r="J264" s="37"/>
      <c r="K264" s="37"/>
      <c r="L264" s="37"/>
      <c r="N264" t="s">
        <v>379</v>
      </c>
      <c r="O264" t="str">
        <f t="shared" si="9"/>
        <v>Hillcrest Community School</v>
      </c>
      <c r="P264" s="27">
        <v>20</v>
      </c>
    </row>
    <row r="265" spans="1:16" x14ac:dyDescent="0.2">
      <c r="A265" s="28">
        <f t="shared" si="8"/>
        <v>1053</v>
      </c>
      <c r="B265" t="s">
        <v>376</v>
      </c>
      <c r="C265" s="285" t="s">
        <v>378</v>
      </c>
      <c r="D265" s="37"/>
      <c r="E265" s="37"/>
      <c r="F265" s="37"/>
      <c r="G265" s="37"/>
      <c r="H265" s="37"/>
      <c r="I265" s="37"/>
      <c r="J265" s="37"/>
      <c r="K265" s="37"/>
      <c r="L265" s="37"/>
      <c r="N265" t="s">
        <v>380</v>
      </c>
      <c r="O265" t="str">
        <f t="shared" si="9"/>
        <v>Hillmount Public School</v>
      </c>
      <c r="P265" s="27">
        <v>1003</v>
      </c>
    </row>
    <row r="266" spans="1:16" x14ac:dyDescent="0.2">
      <c r="A266" s="28">
        <f t="shared" si="8"/>
        <v>74</v>
      </c>
      <c r="B266" t="s">
        <v>377</v>
      </c>
      <c r="C266" s="285" t="s">
        <v>379</v>
      </c>
      <c r="D266" s="37"/>
      <c r="E266" s="37"/>
      <c r="F266" s="37"/>
      <c r="G266" s="37"/>
      <c r="H266" s="37"/>
      <c r="I266" s="37"/>
      <c r="J266" s="37"/>
      <c r="K266" s="37"/>
      <c r="L266" s="37"/>
      <c r="N266" t="s">
        <v>381</v>
      </c>
      <c r="O266" t="str">
        <f t="shared" si="9"/>
        <v>Hilltop Middle School</v>
      </c>
      <c r="P266" s="27">
        <v>1010</v>
      </c>
    </row>
    <row r="267" spans="1:16" x14ac:dyDescent="0.2">
      <c r="A267" s="28" t="str">
        <f t="shared" si="8"/>
        <v>CC not found - Please enter</v>
      </c>
      <c r="B267" t="s">
        <v>378</v>
      </c>
      <c r="C267" s="285" t="s">
        <v>380</v>
      </c>
      <c r="D267" s="37"/>
      <c r="E267" s="37"/>
      <c r="F267" s="37"/>
      <c r="G267" s="37"/>
      <c r="H267" s="37"/>
      <c r="I267" s="37"/>
      <c r="J267" s="37"/>
      <c r="K267" s="37"/>
      <c r="L267" s="37"/>
      <c r="N267" t="s">
        <v>827</v>
      </c>
      <c r="O267" t="str">
        <f t="shared" si="9"/>
        <v/>
      </c>
      <c r="P267" s="27">
        <v>274</v>
      </c>
    </row>
    <row r="268" spans="1:16" x14ac:dyDescent="0.2">
      <c r="A268" s="28">
        <f t="shared" si="8"/>
        <v>20</v>
      </c>
      <c r="B268" t="s">
        <v>379</v>
      </c>
      <c r="C268" s="285" t="s">
        <v>381</v>
      </c>
      <c r="D268" s="37"/>
      <c r="E268" s="37"/>
      <c r="F268" s="37"/>
      <c r="G268" s="37"/>
      <c r="H268" s="37"/>
      <c r="I268" s="37"/>
      <c r="J268" s="37"/>
      <c r="K268" s="37"/>
      <c r="L268" s="37"/>
      <c r="N268" t="s">
        <v>382</v>
      </c>
      <c r="O268" t="str">
        <f t="shared" si="9"/>
        <v>Hodgson Middle School</v>
      </c>
      <c r="P268" s="27">
        <v>1448</v>
      </c>
    </row>
    <row r="269" spans="1:16" x14ac:dyDescent="0.2">
      <c r="A269" s="28">
        <f t="shared" si="8"/>
        <v>1003</v>
      </c>
      <c r="B269" t="s">
        <v>380</v>
      </c>
      <c r="C269" s="285" t="s">
        <v>382</v>
      </c>
      <c r="D269" s="37"/>
      <c r="E269" s="37"/>
      <c r="F269" s="37"/>
      <c r="G269" s="37"/>
      <c r="H269" s="37"/>
      <c r="I269" s="37"/>
      <c r="J269" s="37"/>
      <c r="K269" s="37"/>
      <c r="L269" s="37"/>
      <c r="N269" t="s">
        <v>383</v>
      </c>
      <c r="O269" t="str">
        <f t="shared" si="9"/>
        <v>Hollycrest Middle School</v>
      </c>
      <c r="P269" s="27">
        <v>1309</v>
      </c>
    </row>
    <row r="270" spans="1:16" x14ac:dyDescent="0.2">
      <c r="A270" s="28">
        <f t="shared" si="8"/>
        <v>1010</v>
      </c>
      <c r="B270" t="s">
        <v>381</v>
      </c>
      <c r="C270" s="285" t="s">
        <v>383</v>
      </c>
      <c r="D270" s="37"/>
      <c r="E270" s="37"/>
      <c r="F270" s="37"/>
      <c r="G270" s="37"/>
      <c r="H270" s="37"/>
      <c r="I270" s="37"/>
      <c r="J270" s="37"/>
      <c r="K270" s="37"/>
      <c r="L270" s="37"/>
      <c r="N270" t="s">
        <v>384</v>
      </c>
      <c r="O270" t="str">
        <f t="shared" si="9"/>
        <v>Hollywood Public School</v>
      </c>
      <c r="P270" s="27">
        <v>1279</v>
      </c>
    </row>
    <row r="271" spans="1:16" x14ac:dyDescent="0.2">
      <c r="A271" s="28">
        <f t="shared" si="8"/>
        <v>1448</v>
      </c>
      <c r="B271" t="s">
        <v>382</v>
      </c>
      <c r="C271" s="285" t="s">
        <v>384</v>
      </c>
      <c r="D271" s="37"/>
      <c r="E271" s="37"/>
      <c r="F271" s="37"/>
      <c r="G271" s="37"/>
      <c r="H271" s="37"/>
      <c r="I271" s="37"/>
      <c r="J271" s="37"/>
      <c r="K271" s="37"/>
      <c r="L271" s="37"/>
      <c r="N271" t="s">
        <v>385</v>
      </c>
      <c r="O271" t="str">
        <f t="shared" si="9"/>
        <v>Horizon Alternative Senior School</v>
      </c>
      <c r="P271" s="27">
        <v>1390</v>
      </c>
    </row>
    <row r="272" spans="1:16" x14ac:dyDescent="0.2">
      <c r="A272" s="28">
        <f t="shared" si="8"/>
        <v>1309</v>
      </c>
      <c r="B272" t="s">
        <v>383</v>
      </c>
      <c r="C272" s="285" t="s">
        <v>385</v>
      </c>
      <c r="D272" s="37"/>
      <c r="E272" s="37"/>
      <c r="F272" s="37"/>
      <c r="G272" s="37"/>
      <c r="H272" s="37"/>
      <c r="I272" s="37"/>
      <c r="J272" s="37"/>
      <c r="K272" s="37"/>
      <c r="L272" s="37"/>
      <c r="N272" t="s">
        <v>809</v>
      </c>
      <c r="O272" t="str">
        <f t="shared" si="9"/>
        <v/>
      </c>
      <c r="P272" s="27">
        <v>1222</v>
      </c>
    </row>
    <row r="273" spans="1:16" x14ac:dyDescent="0.2">
      <c r="A273" s="28">
        <f t="shared" si="8"/>
        <v>1279</v>
      </c>
      <c r="B273" t="s">
        <v>384</v>
      </c>
      <c r="C273" s="285" t="s">
        <v>809</v>
      </c>
      <c r="D273" s="37"/>
      <c r="E273" s="37"/>
      <c r="F273" s="37"/>
      <c r="G273" s="37"/>
      <c r="H273" s="37"/>
      <c r="I273" s="37"/>
      <c r="J273" s="37"/>
      <c r="K273" s="37"/>
      <c r="L273" s="37"/>
      <c r="N273" t="s">
        <v>387</v>
      </c>
      <c r="O273" t="str">
        <f t="shared" si="9"/>
        <v>Humber Summit Middle School</v>
      </c>
      <c r="P273" s="27">
        <v>1112</v>
      </c>
    </row>
    <row r="274" spans="1:16" x14ac:dyDescent="0.2">
      <c r="A274" s="28">
        <f t="shared" si="8"/>
        <v>1390</v>
      </c>
      <c r="B274" t="s">
        <v>385</v>
      </c>
      <c r="C274" s="285" t="s">
        <v>387</v>
      </c>
      <c r="D274" s="37"/>
      <c r="E274" s="37"/>
      <c r="F274" s="37"/>
      <c r="G274" s="37"/>
      <c r="H274" s="37"/>
      <c r="I274" s="37"/>
      <c r="J274" s="37"/>
      <c r="K274" s="37"/>
      <c r="L274" s="37"/>
      <c r="N274" t="s">
        <v>388</v>
      </c>
      <c r="O274" t="str">
        <f t="shared" si="9"/>
        <v>Humber Valley Village JMS</v>
      </c>
      <c r="P274" s="27">
        <v>1146</v>
      </c>
    </row>
    <row r="275" spans="1:16" x14ac:dyDescent="0.2">
      <c r="A275" s="28" t="str">
        <f t="shared" si="8"/>
        <v>CC not found - Please enter</v>
      </c>
      <c r="B275" t="s">
        <v>386</v>
      </c>
      <c r="C275" s="285" t="s">
        <v>931</v>
      </c>
      <c r="D275" s="37"/>
      <c r="E275" s="37"/>
      <c r="F275" s="37"/>
      <c r="G275" s="37"/>
      <c r="H275" s="37"/>
      <c r="I275" s="37"/>
      <c r="J275" s="37"/>
      <c r="K275" s="37"/>
      <c r="L275" s="37"/>
      <c r="N275" t="s">
        <v>389</v>
      </c>
      <c r="O275" t="str">
        <f t="shared" si="9"/>
        <v>Humbercrest Public School</v>
      </c>
      <c r="P275" s="27">
        <v>444</v>
      </c>
    </row>
    <row r="276" spans="1:16" x14ac:dyDescent="0.2">
      <c r="A276" s="28">
        <f t="shared" si="8"/>
        <v>1112</v>
      </c>
      <c r="B276" t="s">
        <v>387</v>
      </c>
      <c r="C276" s="285" t="s">
        <v>389</v>
      </c>
      <c r="D276" s="37"/>
      <c r="E276" s="37"/>
      <c r="F276" s="37"/>
      <c r="G276" s="37"/>
      <c r="H276" s="37"/>
      <c r="I276" s="37"/>
      <c r="J276" s="37"/>
      <c r="K276" s="37"/>
      <c r="L276" s="37"/>
      <c r="N276" t="s">
        <v>390</v>
      </c>
      <c r="O276" t="str">
        <f t="shared" si="9"/>
        <v>Humberside Collegiate Institute</v>
      </c>
      <c r="P276" s="27">
        <v>181</v>
      </c>
    </row>
    <row r="277" spans="1:16" x14ac:dyDescent="0.2">
      <c r="A277" s="28">
        <f t="shared" si="8"/>
        <v>1146</v>
      </c>
      <c r="B277" t="s">
        <v>388</v>
      </c>
      <c r="C277" s="285" t="s">
        <v>390</v>
      </c>
      <c r="D277" s="37"/>
      <c r="E277" s="37"/>
      <c r="F277" s="37"/>
      <c r="G277" s="37"/>
      <c r="H277" s="37"/>
      <c r="I277" s="37"/>
      <c r="J277" s="37"/>
      <c r="K277" s="37"/>
      <c r="L277" s="37"/>
      <c r="N277" t="s">
        <v>391</v>
      </c>
      <c r="O277" t="str">
        <f t="shared" si="9"/>
        <v>Humberwood Downs JM Academy</v>
      </c>
      <c r="P277" s="27">
        <v>1039</v>
      </c>
    </row>
    <row r="278" spans="1:16" x14ac:dyDescent="0.2">
      <c r="A278" s="28">
        <f t="shared" si="8"/>
        <v>444</v>
      </c>
      <c r="B278" t="s">
        <v>389</v>
      </c>
      <c r="C278" s="285" t="s">
        <v>932</v>
      </c>
      <c r="D278" s="37"/>
      <c r="E278" s="37"/>
      <c r="F278" s="37"/>
      <c r="G278" s="37"/>
      <c r="H278" s="37"/>
      <c r="I278" s="37"/>
      <c r="J278" s="37"/>
      <c r="K278" s="37"/>
      <c r="L278" s="37"/>
      <c r="N278" t="s">
        <v>392</v>
      </c>
      <c r="O278" t="str">
        <f t="shared" si="9"/>
        <v>Humewood Community School</v>
      </c>
      <c r="P278" s="27">
        <v>1249</v>
      </c>
    </row>
    <row r="279" spans="1:16" x14ac:dyDescent="0.2">
      <c r="A279" s="28">
        <f t="shared" si="8"/>
        <v>181</v>
      </c>
      <c r="B279" t="s">
        <v>390</v>
      </c>
      <c r="C279" s="285" t="s">
        <v>392</v>
      </c>
      <c r="D279" s="37"/>
      <c r="E279" s="37"/>
      <c r="F279" s="37"/>
      <c r="G279" s="37"/>
      <c r="H279" s="37"/>
      <c r="I279" s="37"/>
      <c r="J279" s="37"/>
      <c r="K279" s="37"/>
      <c r="L279" s="37"/>
      <c r="N279" t="s">
        <v>393</v>
      </c>
      <c r="O279" t="str">
        <f t="shared" si="9"/>
        <v>Hunter's Glen Public School</v>
      </c>
      <c r="P279" s="27">
        <v>1341</v>
      </c>
    </row>
    <row r="280" spans="1:16" x14ac:dyDescent="0.2">
      <c r="A280" s="28">
        <f t="shared" si="8"/>
        <v>1039</v>
      </c>
      <c r="B280" t="s">
        <v>391</v>
      </c>
      <c r="C280" s="285" t="s">
        <v>933</v>
      </c>
      <c r="D280" s="37"/>
      <c r="E280" s="37"/>
      <c r="F280" s="37"/>
      <c r="G280" s="37"/>
      <c r="H280" s="37"/>
      <c r="I280" s="37"/>
      <c r="J280" s="37"/>
      <c r="K280" s="37"/>
      <c r="L280" s="37"/>
      <c r="N280" t="s">
        <v>394</v>
      </c>
      <c r="O280" t="str">
        <f t="shared" si="9"/>
        <v>Huron Street Public School</v>
      </c>
      <c r="P280" s="27">
        <v>1071</v>
      </c>
    </row>
    <row r="281" spans="1:16" x14ac:dyDescent="0.2">
      <c r="A281" s="28">
        <f t="shared" si="8"/>
        <v>1249</v>
      </c>
      <c r="B281" t="s">
        <v>392</v>
      </c>
      <c r="C281" s="285" t="s">
        <v>934</v>
      </c>
      <c r="D281" s="37"/>
      <c r="E281" s="37"/>
      <c r="F281" s="37"/>
      <c r="G281" s="37"/>
      <c r="H281" s="37"/>
      <c r="I281" s="37"/>
      <c r="J281" s="37"/>
      <c r="K281" s="37"/>
      <c r="L281" s="37"/>
      <c r="N281" t="s">
        <v>395</v>
      </c>
      <c r="O281" t="str">
        <f t="shared" si="9"/>
        <v>Indian Road Crescent Public School</v>
      </c>
      <c r="P281" s="27">
        <v>234</v>
      </c>
    </row>
    <row r="282" spans="1:16" x14ac:dyDescent="0.2">
      <c r="A282" s="28">
        <f t="shared" si="8"/>
        <v>1341</v>
      </c>
      <c r="B282" t="s">
        <v>393</v>
      </c>
      <c r="C282" s="285" t="s">
        <v>935</v>
      </c>
      <c r="D282" s="37"/>
      <c r="E282" s="37"/>
      <c r="F282" s="37"/>
      <c r="G282" s="37"/>
      <c r="H282" s="37"/>
      <c r="I282" s="37"/>
      <c r="J282" s="37"/>
      <c r="K282" s="37"/>
      <c r="L282" s="37"/>
      <c r="N282" t="s">
        <v>396</v>
      </c>
      <c r="O282" t="str">
        <f t="shared" si="9"/>
        <v>Inglenook Community High School</v>
      </c>
      <c r="P282" s="27">
        <v>1072</v>
      </c>
    </row>
    <row r="283" spans="1:16" x14ac:dyDescent="0.2">
      <c r="A283" s="28">
        <f t="shared" si="8"/>
        <v>1071</v>
      </c>
      <c r="B283" t="s">
        <v>394</v>
      </c>
      <c r="C283" s="285" t="s">
        <v>936</v>
      </c>
      <c r="D283" s="37"/>
      <c r="E283" s="37"/>
      <c r="F283" s="37"/>
      <c r="G283" s="37"/>
      <c r="H283" s="37"/>
      <c r="I283" s="37"/>
      <c r="J283" s="37"/>
      <c r="K283" s="37"/>
      <c r="L283" s="37"/>
      <c r="N283" t="s">
        <v>397</v>
      </c>
      <c r="O283" t="str">
        <f t="shared" si="9"/>
        <v>Inglewood Heights Public School</v>
      </c>
      <c r="P283" s="27">
        <v>4075</v>
      </c>
    </row>
    <row r="284" spans="1:16" x14ac:dyDescent="0.2">
      <c r="A284" s="28">
        <f t="shared" si="8"/>
        <v>234</v>
      </c>
      <c r="B284" t="s">
        <v>395</v>
      </c>
      <c r="C284" s="285" t="s">
        <v>937</v>
      </c>
      <c r="D284" s="37"/>
      <c r="E284" s="37"/>
      <c r="F284" s="37"/>
      <c r="G284" s="37"/>
      <c r="H284" s="37"/>
      <c r="I284" s="37"/>
      <c r="J284" s="37"/>
      <c r="K284" s="37"/>
      <c r="L284" s="37"/>
      <c r="N284" t="s">
        <v>398</v>
      </c>
      <c r="O284" t="str">
        <f t="shared" si="9"/>
        <v>Ionview Public School</v>
      </c>
      <c r="P284" s="27">
        <v>1459</v>
      </c>
    </row>
    <row r="285" spans="1:16" x14ac:dyDescent="0.2">
      <c r="A285" s="28">
        <f t="shared" si="8"/>
        <v>1072</v>
      </c>
      <c r="B285" t="s">
        <v>396</v>
      </c>
      <c r="C285" s="285" t="s">
        <v>398</v>
      </c>
      <c r="D285" s="37"/>
      <c r="E285" s="37"/>
      <c r="F285" s="37"/>
      <c r="G285" s="37"/>
      <c r="H285" s="37"/>
      <c r="I285" s="37"/>
      <c r="J285" s="37"/>
      <c r="K285" s="37"/>
      <c r="L285" s="37"/>
      <c r="N285" t="s">
        <v>399</v>
      </c>
      <c r="O285" t="str">
        <f t="shared" si="9"/>
        <v>Iroquois Public School</v>
      </c>
      <c r="P285" s="27">
        <v>1342</v>
      </c>
    </row>
    <row r="286" spans="1:16" x14ac:dyDescent="0.2">
      <c r="A286" s="28">
        <f t="shared" si="8"/>
        <v>4075</v>
      </c>
      <c r="B286" t="s">
        <v>397</v>
      </c>
      <c r="C286" s="285" t="s">
        <v>938</v>
      </c>
      <c r="D286" s="37"/>
      <c r="E286" s="37"/>
      <c r="F286" s="37"/>
      <c r="G286" s="37"/>
      <c r="H286" s="37"/>
      <c r="I286" s="37"/>
      <c r="J286" s="37"/>
      <c r="K286" s="37"/>
      <c r="L286" s="37"/>
      <c r="N286" t="s">
        <v>400</v>
      </c>
      <c r="O286" t="str">
        <f t="shared" si="9"/>
        <v>Island Public School</v>
      </c>
      <c r="P286" s="27">
        <v>1392</v>
      </c>
    </row>
    <row r="287" spans="1:16" x14ac:dyDescent="0.2">
      <c r="A287" s="28">
        <f t="shared" si="8"/>
        <v>1459</v>
      </c>
      <c r="B287" t="s">
        <v>398</v>
      </c>
      <c r="C287" s="285" t="s">
        <v>939</v>
      </c>
      <c r="D287" s="37"/>
      <c r="E287" s="37"/>
      <c r="F287" s="37"/>
      <c r="G287" s="37"/>
      <c r="H287" s="37"/>
      <c r="I287" s="37"/>
      <c r="J287" s="37"/>
      <c r="K287" s="37"/>
      <c r="L287" s="37"/>
      <c r="N287" t="s">
        <v>401</v>
      </c>
      <c r="O287" t="str">
        <f t="shared" si="9"/>
        <v>Islington Junior Middle School</v>
      </c>
      <c r="P287" s="27">
        <v>1147</v>
      </c>
    </row>
    <row r="288" spans="1:16" x14ac:dyDescent="0.2">
      <c r="A288" s="28">
        <f t="shared" si="8"/>
        <v>1342</v>
      </c>
      <c r="B288" t="s">
        <v>399</v>
      </c>
      <c r="C288" s="285" t="s">
        <v>401</v>
      </c>
      <c r="D288" s="37"/>
      <c r="E288" s="37"/>
      <c r="F288" s="37"/>
      <c r="G288" s="37"/>
      <c r="H288" s="37"/>
      <c r="I288" s="37"/>
      <c r="J288" s="37"/>
      <c r="K288" s="37"/>
      <c r="L288" s="37"/>
      <c r="N288" t="s">
        <v>402</v>
      </c>
      <c r="O288" t="str">
        <f t="shared" si="9"/>
        <v>J B Tyrrell Public School</v>
      </c>
      <c r="P288" s="27">
        <v>1183</v>
      </c>
    </row>
    <row r="289" spans="1:16" x14ac:dyDescent="0.2">
      <c r="A289" s="28">
        <f t="shared" si="8"/>
        <v>1392</v>
      </c>
      <c r="B289" t="s">
        <v>400</v>
      </c>
      <c r="C289" s="285" t="s">
        <v>940</v>
      </c>
      <c r="D289" s="37"/>
      <c r="E289" s="37"/>
      <c r="F289" s="37"/>
      <c r="G289" s="37"/>
      <c r="H289" s="37"/>
      <c r="I289" s="37"/>
      <c r="J289" s="37"/>
      <c r="K289" s="37"/>
      <c r="L289" s="37"/>
      <c r="N289" t="s">
        <v>403</v>
      </c>
      <c r="O289" t="str">
        <f t="shared" si="9"/>
        <v>J G Workman Public School</v>
      </c>
      <c r="P289" s="27">
        <v>1184</v>
      </c>
    </row>
    <row r="290" spans="1:16" x14ac:dyDescent="0.2">
      <c r="A290" s="28">
        <f t="shared" si="8"/>
        <v>1147</v>
      </c>
      <c r="B290" t="s">
        <v>401</v>
      </c>
      <c r="C290" s="285" t="s">
        <v>403</v>
      </c>
      <c r="D290" s="37"/>
      <c r="E290" s="37"/>
      <c r="F290" s="37"/>
      <c r="G290" s="37"/>
      <c r="H290" s="37"/>
      <c r="I290" s="37"/>
      <c r="J290" s="37"/>
      <c r="K290" s="37"/>
      <c r="L290" s="37"/>
      <c r="N290" t="s">
        <v>404</v>
      </c>
      <c r="O290" t="str">
        <f t="shared" si="9"/>
        <v>J R Wilcox Community School</v>
      </c>
      <c r="P290" s="27">
        <v>1454</v>
      </c>
    </row>
    <row r="291" spans="1:16" x14ac:dyDescent="0.2">
      <c r="A291" s="28">
        <f t="shared" si="8"/>
        <v>1183</v>
      </c>
      <c r="B291" t="s">
        <v>402</v>
      </c>
      <c r="C291" s="285" t="s">
        <v>404</v>
      </c>
      <c r="D291" s="37"/>
      <c r="E291" s="37"/>
      <c r="F291" s="37"/>
      <c r="G291" s="37"/>
      <c r="H291" s="37"/>
      <c r="I291" s="37"/>
      <c r="J291" s="37"/>
      <c r="K291" s="37"/>
      <c r="L291" s="37"/>
      <c r="N291" t="s">
        <v>779</v>
      </c>
      <c r="O291" t="str">
        <f t="shared" si="9"/>
        <v/>
      </c>
      <c r="P291" s="27">
        <v>1054</v>
      </c>
    </row>
    <row r="292" spans="1:16" x14ac:dyDescent="0.2">
      <c r="A292" s="28">
        <f t="shared" si="8"/>
        <v>1184</v>
      </c>
      <c r="B292" t="s">
        <v>403</v>
      </c>
      <c r="C292" s="285" t="s">
        <v>779</v>
      </c>
      <c r="D292" s="37"/>
      <c r="E292" s="37"/>
      <c r="F292" s="37"/>
      <c r="G292" s="37"/>
      <c r="H292" s="37"/>
      <c r="I292" s="37"/>
      <c r="J292" s="37"/>
      <c r="K292" s="37"/>
      <c r="L292" s="37"/>
      <c r="N292" t="s">
        <v>406</v>
      </c>
      <c r="O292" t="str">
        <f t="shared" si="9"/>
        <v>Jackman Avenue Public School</v>
      </c>
      <c r="P292" s="27">
        <v>1223</v>
      </c>
    </row>
    <row r="293" spans="1:16" x14ac:dyDescent="0.2">
      <c r="A293" s="28">
        <f t="shared" si="8"/>
        <v>1454</v>
      </c>
      <c r="B293" t="s">
        <v>404</v>
      </c>
      <c r="C293" s="285" t="s">
        <v>941</v>
      </c>
      <c r="D293" s="37"/>
      <c r="E293" s="37"/>
      <c r="F293" s="37"/>
      <c r="G293" s="37"/>
      <c r="H293" s="37"/>
      <c r="I293" s="37"/>
      <c r="J293" s="37"/>
      <c r="K293" s="37"/>
      <c r="L293" s="37"/>
      <c r="N293" t="s">
        <v>407</v>
      </c>
      <c r="O293" t="str">
        <f t="shared" si="9"/>
        <v>James S Bell J. M. Sports&amp;Wellness Acad</v>
      </c>
      <c r="P293" s="27">
        <v>1311</v>
      </c>
    </row>
    <row r="294" spans="1:16" x14ac:dyDescent="0.2">
      <c r="A294" s="28" t="str">
        <f t="shared" si="8"/>
        <v>CC not found - Please enter</v>
      </c>
      <c r="B294" t="s">
        <v>405</v>
      </c>
      <c r="C294" s="285" t="s">
        <v>942</v>
      </c>
      <c r="D294" s="37"/>
      <c r="E294" s="37"/>
      <c r="F294" s="37"/>
      <c r="G294" s="37"/>
      <c r="H294" s="37"/>
      <c r="I294" s="37"/>
      <c r="J294" s="37"/>
      <c r="K294" s="37"/>
      <c r="L294" s="37"/>
      <c r="N294" t="s">
        <v>408</v>
      </c>
      <c r="O294" t="str">
        <f t="shared" si="9"/>
        <v>Jarvis Collegiate Institute</v>
      </c>
      <c r="P294" s="27">
        <v>1449</v>
      </c>
    </row>
    <row r="295" spans="1:16" x14ac:dyDescent="0.2">
      <c r="A295" s="28">
        <f t="shared" si="8"/>
        <v>1223</v>
      </c>
      <c r="B295" t="s">
        <v>406</v>
      </c>
      <c r="C295" s="285" t="s">
        <v>408</v>
      </c>
      <c r="D295" s="37"/>
      <c r="E295" s="37"/>
      <c r="F295" s="37"/>
      <c r="G295" s="37"/>
      <c r="H295" s="37"/>
      <c r="I295" s="37"/>
      <c r="J295" s="37"/>
      <c r="K295" s="37"/>
      <c r="L295" s="37"/>
      <c r="N295" t="s">
        <v>844</v>
      </c>
      <c r="O295" t="str">
        <f t="shared" si="9"/>
        <v/>
      </c>
      <c r="P295" s="27">
        <v>1457</v>
      </c>
    </row>
    <row r="296" spans="1:16" x14ac:dyDescent="0.2">
      <c r="A296" s="28">
        <f t="shared" si="8"/>
        <v>1311</v>
      </c>
      <c r="B296" t="s">
        <v>407</v>
      </c>
      <c r="C296" s="285" t="s">
        <v>410</v>
      </c>
      <c r="D296" s="37"/>
      <c r="E296" s="37"/>
      <c r="F296" s="37"/>
      <c r="G296" s="37"/>
      <c r="H296" s="37"/>
      <c r="I296" s="37"/>
      <c r="J296" s="37"/>
      <c r="K296" s="37"/>
      <c r="L296" s="37"/>
      <c r="N296" t="s">
        <v>831</v>
      </c>
      <c r="O296" t="str">
        <f t="shared" si="9"/>
        <v/>
      </c>
      <c r="P296" s="27">
        <v>1456</v>
      </c>
    </row>
    <row r="297" spans="1:16" x14ac:dyDescent="0.2">
      <c r="A297" s="28">
        <f t="shared" si="8"/>
        <v>1449</v>
      </c>
      <c r="B297" t="s">
        <v>408</v>
      </c>
      <c r="C297" s="285" t="s">
        <v>943</v>
      </c>
      <c r="D297" s="37"/>
      <c r="E297" s="37"/>
      <c r="F297" s="37"/>
      <c r="G297" s="37"/>
      <c r="H297" s="37"/>
      <c r="I297" s="37"/>
      <c r="J297" s="37"/>
      <c r="K297" s="37"/>
      <c r="L297" s="37"/>
      <c r="N297" t="s">
        <v>411</v>
      </c>
      <c r="O297" t="str">
        <f t="shared" si="9"/>
        <v>Jesse Ketchum Public School</v>
      </c>
      <c r="P297" s="27">
        <v>235</v>
      </c>
    </row>
    <row r="298" spans="1:16" x14ac:dyDescent="0.2">
      <c r="A298" s="28" t="str">
        <f t="shared" si="8"/>
        <v>CC not found - Please enter</v>
      </c>
      <c r="B298" t="s">
        <v>409</v>
      </c>
      <c r="C298" s="285" t="s">
        <v>412</v>
      </c>
      <c r="D298" s="37"/>
      <c r="E298" s="37"/>
      <c r="F298" s="37"/>
      <c r="G298" s="37"/>
      <c r="H298" s="37"/>
      <c r="I298" s="37"/>
      <c r="J298" s="37"/>
      <c r="K298" s="37"/>
      <c r="L298" s="37"/>
      <c r="N298" t="s">
        <v>412</v>
      </c>
      <c r="O298" t="str">
        <f t="shared" si="9"/>
        <v>John A Leslie Public School</v>
      </c>
      <c r="P298" s="27">
        <v>1055</v>
      </c>
    </row>
    <row r="299" spans="1:16" x14ac:dyDescent="0.2">
      <c r="A299" s="28" t="str">
        <f t="shared" si="8"/>
        <v>CC not found - Please enter</v>
      </c>
      <c r="B299" t="s">
        <v>410</v>
      </c>
      <c r="C299" s="285" t="s">
        <v>944</v>
      </c>
      <c r="D299" s="37"/>
      <c r="E299" s="37"/>
      <c r="F299" s="37"/>
      <c r="G299" s="37"/>
      <c r="H299" s="37"/>
      <c r="I299" s="37"/>
      <c r="J299" s="37"/>
      <c r="K299" s="37"/>
      <c r="L299" s="37"/>
      <c r="N299" t="s">
        <v>413</v>
      </c>
      <c r="O299" t="str">
        <f t="shared" si="9"/>
        <v>John Buchan Public School</v>
      </c>
      <c r="P299" s="27">
        <v>1343</v>
      </c>
    </row>
    <row r="300" spans="1:16" x14ac:dyDescent="0.2">
      <c r="A300" s="28">
        <f t="shared" si="8"/>
        <v>235</v>
      </c>
      <c r="B300" t="s">
        <v>411</v>
      </c>
      <c r="C300" s="285" t="s">
        <v>414</v>
      </c>
      <c r="D300" s="37"/>
      <c r="E300" s="37"/>
      <c r="F300" s="37"/>
      <c r="G300" s="37"/>
      <c r="H300" s="37"/>
      <c r="I300" s="37"/>
      <c r="J300" s="37"/>
      <c r="K300" s="37"/>
      <c r="L300" s="37"/>
      <c r="N300" t="s">
        <v>414</v>
      </c>
      <c r="O300" t="str">
        <f t="shared" si="9"/>
        <v>John D Parker Junior School</v>
      </c>
      <c r="P300" s="27">
        <v>212</v>
      </c>
    </row>
    <row r="301" spans="1:16" x14ac:dyDescent="0.2">
      <c r="A301" s="28">
        <f t="shared" si="8"/>
        <v>1055</v>
      </c>
      <c r="B301" t="s">
        <v>412</v>
      </c>
      <c r="C301" s="285" t="s">
        <v>415</v>
      </c>
      <c r="D301" s="37"/>
      <c r="E301" s="37"/>
      <c r="F301" s="37"/>
      <c r="G301" s="37"/>
      <c r="H301" s="37"/>
      <c r="I301" s="37"/>
      <c r="J301" s="37"/>
      <c r="K301" s="37"/>
      <c r="L301" s="37"/>
      <c r="N301" t="s">
        <v>415</v>
      </c>
      <c r="O301" t="str">
        <f t="shared" si="9"/>
        <v>John English Junior Middle School</v>
      </c>
      <c r="P301" s="27">
        <v>1148</v>
      </c>
    </row>
    <row r="302" spans="1:16" x14ac:dyDescent="0.2">
      <c r="A302" s="28">
        <f t="shared" si="8"/>
        <v>1343</v>
      </c>
      <c r="B302" t="s">
        <v>413</v>
      </c>
      <c r="C302" s="285" t="s">
        <v>945</v>
      </c>
      <c r="D302" s="37"/>
      <c r="E302" s="37"/>
      <c r="F302" s="37"/>
      <c r="G302" s="37"/>
      <c r="H302" s="37"/>
      <c r="I302" s="37"/>
      <c r="J302" s="37"/>
      <c r="K302" s="37"/>
      <c r="L302" s="37"/>
      <c r="N302" t="s">
        <v>416</v>
      </c>
      <c r="O302" t="str">
        <f t="shared" si="9"/>
        <v>John Fisher Public School</v>
      </c>
      <c r="P302" s="27">
        <v>1393</v>
      </c>
    </row>
    <row r="303" spans="1:16" x14ac:dyDescent="0.2">
      <c r="A303" s="28">
        <f t="shared" si="8"/>
        <v>212</v>
      </c>
      <c r="B303" t="s">
        <v>414</v>
      </c>
      <c r="C303" s="285" t="s">
        <v>417</v>
      </c>
      <c r="D303" s="37"/>
      <c r="E303" s="37"/>
      <c r="F303" s="37"/>
      <c r="G303" s="37"/>
      <c r="H303" s="37"/>
      <c r="I303" s="37"/>
      <c r="J303" s="37"/>
      <c r="K303" s="37"/>
      <c r="L303" s="37"/>
      <c r="N303" t="s">
        <v>417</v>
      </c>
      <c r="O303" t="str">
        <f t="shared" si="9"/>
        <v>John G Althouse Middle School</v>
      </c>
      <c r="P303" s="27">
        <v>110</v>
      </c>
    </row>
    <row r="304" spans="1:16" x14ac:dyDescent="0.2">
      <c r="A304" s="28">
        <f t="shared" si="8"/>
        <v>1148</v>
      </c>
      <c r="B304" t="s">
        <v>415</v>
      </c>
      <c r="C304" s="285" t="s">
        <v>418</v>
      </c>
      <c r="D304" s="37"/>
      <c r="E304" s="37"/>
      <c r="F304" s="37"/>
      <c r="G304" s="37"/>
      <c r="H304" s="37"/>
      <c r="I304" s="37"/>
      <c r="J304" s="37"/>
      <c r="K304" s="37"/>
      <c r="L304" s="37"/>
      <c r="N304" t="s">
        <v>418</v>
      </c>
      <c r="O304" t="str">
        <f t="shared" si="9"/>
        <v>John G Diefenbaker Public School</v>
      </c>
      <c r="P304" s="27">
        <v>1056</v>
      </c>
    </row>
    <row r="305" spans="1:16" x14ac:dyDescent="0.2">
      <c r="A305" s="28">
        <f t="shared" si="8"/>
        <v>1393</v>
      </c>
      <c r="B305" t="s">
        <v>416</v>
      </c>
      <c r="C305" s="285" t="s">
        <v>419</v>
      </c>
      <c r="D305" s="37"/>
      <c r="E305" s="37"/>
      <c r="F305" s="37"/>
      <c r="G305" s="37"/>
      <c r="H305" s="37"/>
      <c r="I305" s="37"/>
      <c r="J305" s="37"/>
      <c r="K305" s="37"/>
      <c r="L305" s="37"/>
      <c r="N305" t="s">
        <v>419</v>
      </c>
      <c r="O305" t="str">
        <f t="shared" si="9"/>
        <v>John McCrae Public School</v>
      </c>
      <c r="P305" s="27">
        <v>1185</v>
      </c>
    </row>
    <row r="306" spans="1:16" x14ac:dyDescent="0.2">
      <c r="A306" s="28">
        <f t="shared" si="8"/>
        <v>110</v>
      </c>
      <c r="B306" t="s">
        <v>417</v>
      </c>
      <c r="C306" s="285" t="s">
        <v>420</v>
      </c>
      <c r="D306" s="37"/>
      <c r="E306" s="37"/>
      <c r="F306" s="37"/>
      <c r="G306" s="37"/>
      <c r="H306" s="37"/>
      <c r="I306" s="37"/>
      <c r="J306" s="37"/>
      <c r="K306" s="37"/>
      <c r="L306" s="37"/>
      <c r="N306" t="s">
        <v>420</v>
      </c>
      <c r="O306" t="str">
        <f t="shared" si="9"/>
        <v>John Polanyi Collegiate Institute</v>
      </c>
      <c r="P306" s="27">
        <v>1291</v>
      </c>
    </row>
    <row r="307" spans="1:16" x14ac:dyDescent="0.2">
      <c r="A307" s="28">
        <f t="shared" si="8"/>
        <v>1056</v>
      </c>
      <c r="B307" t="s">
        <v>418</v>
      </c>
      <c r="C307" s="285" t="s">
        <v>946</v>
      </c>
      <c r="D307" s="37"/>
      <c r="E307" s="37"/>
      <c r="F307" s="37"/>
      <c r="G307" s="37"/>
      <c r="H307" s="37"/>
      <c r="I307" s="37"/>
      <c r="J307" s="37"/>
      <c r="K307" s="37"/>
      <c r="L307" s="37"/>
      <c r="N307" t="s">
        <v>421</v>
      </c>
      <c r="O307" t="str">
        <f t="shared" si="9"/>
        <v>John Ross Robertson Public School</v>
      </c>
      <c r="P307" s="27">
        <v>1019</v>
      </c>
    </row>
    <row r="308" spans="1:16" x14ac:dyDescent="0.2">
      <c r="A308" s="28">
        <f t="shared" si="8"/>
        <v>1185</v>
      </c>
      <c r="B308" t="s">
        <v>419</v>
      </c>
      <c r="C308" s="285" t="s">
        <v>947</v>
      </c>
      <c r="D308" s="37"/>
      <c r="E308" s="37"/>
      <c r="F308" s="37"/>
      <c r="G308" s="37"/>
      <c r="H308" s="37"/>
      <c r="I308" s="37"/>
      <c r="J308" s="37"/>
      <c r="K308" s="37"/>
      <c r="L308" s="37"/>
      <c r="N308" t="s">
        <v>422</v>
      </c>
      <c r="O308" t="str">
        <f t="shared" si="9"/>
        <v>John Wanless Public School</v>
      </c>
      <c r="P308" s="27">
        <v>1394</v>
      </c>
    </row>
    <row r="309" spans="1:16" x14ac:dyDescent="0.2">
      <c r="A309" s="28">
        <f t="shared" si="8"/>
        <v>1291</v>
      </c>
      <c r="B309" t="s">
        <v>420</v>
      </c>
      <c r="C309" s="285" t="s">
        <v>423</v>
      </c>
      <c r="D309" s="37"/>
      <c r="E309" s="37"/>
      <c r="F309" s="37"/>
      <c r="G309" s="37"/>
      <c r="H309" s="37"/>
      <c r="I309" s="37"/>
      <c r="J309" s="37"/>
      <c r="K309" s="37"/>
      <c r="L309" s="37"/>
      <c r="N309" t="s">
        <v>423</v>
      </c>
      <c r="O309" t="str">
        <f t="shared" si="9"/>
        <v>Joseph Brant Public School</v>
      </c>
      <c r="P309" s="27">
        <v>1186</v>
      </c>
    </row>
    <row r="310" spans="1:16" x14ac:dyDescent="0.2">
      <c r="A310" s="28">
        <f t="shared" si="8"/>
        <v>1019</v>
      </c>
      <c r="B310" t="s">
        <v>421</v>
      </c>
      <c r="C310" s="285" t="s">
        <v>948</v>
      </c>
      <c r="D310" s="37"/>
      <c r="E310" s="37"/>
      <c r="F310" s="37"/>
      <c r="G310" s="37"/>
      <c r="H310" s="37"/>
      <c r="I310" s="37"/>
      <c r="J310" s="37"/>
      <c r="K310" s="37"/>
      <c r="L310" s="37"/>
      <c r="N310" s="10" t="s">
        <v>424</v>
      </c>
      <c r="O310" t="str">
        <f t="shared" si="9"/>
        <v>Joseph Howe Public School</v>
      </c>
      <c r="P310" s="27">
        <v>437</v>
      </c>
    </row>
    <row r="311" spans="1:16" x14ac:dyDescent="0.2">
      <c r="A311" s="28">
        <f t="shared" si="8"/>
        <v>1394</v>
      </c>
      <c r="B311" t="s">
        <v>422</v>
      </c>
      <c r="C311" s="285" t="s">
        <v>425</v>
      </c>
      <c r="D311" s="37"/>
      <c r="E311" s="37"/>
      <c r="F311" s="37"/>
      <c r="G311" s="37"/>
      <c r="H311" s="37"/>
      <c r="I311" s="37"/>
      <c r="J311" s="37"/>
      <c r="K311" s="37"/>
      <c r="L311" s="37"/>
      <c r="N311" t="s">
        <v>425</v>
      </c>
      <c r="O311" t="str">
        <f t="shared" si="9"/>
        <v>Joyce Public School</v>
      </c>
      <c r="P311" s="27">
        <v>1116</v>
      </c>
    </row>
    <row r="312" spans="1:16" x14ac:dyDescent="0.2">
      <c r="A312" s="28">
        <f t="shared" si="8"/>
        <v>1186</v>
      </c>
      <c r="B312" t="s">
        <v>423</v>
      </c>
      <c r="C312" s="285" t="s">
        <v>426</v>
      </c>
      <c r="D312" s="37"/>
      <c r="E312" s="37"/>
      <c r="F312" s="37"/>
      <c r="G312" s="37"/>
      <c r="H312" s="37"/>
      <c r="I312" s="37"/>
      <c r="J312" s="37"/>
      <c r="K312" s="37"/>
      <c r="L312" s="37"/>
      <c r="N312" t="s">
        <v>426</v>
      </c>
      <c r="O312" t="str">
        <f t="shared" si="9"/>
        <v>Kapapamahchakwew - Wandering Spirit School</v>
      </c>
      <c r="P312" s="27">
        <v>213</v>
      </c>
    </row>
    <row r="313" spans="1:16" x14ac:dyDescent="0.2">
      <c r="A313" s="28">
        <f t="shared" si="8"/>
        <v>437</v>
      </c>
      <c r="B313" t="s">
        <v>424</v>
      </c>
      <c r="C313" s="285" t="s">
        <v>427</v>
      </c>
      <c r="D313" s="37"/>
      <c r="E313" s="37"/>
      <c r="F313" s="37"/>
      <c r="G313" s="37"/>
      <c r="H313" s="37"/>
      <c r="I313" s="37"/>
      <c r="J313" s="37"/>
      <c r="K313" s="37"/>
      <c r="L313" s="37"/>
      <c r="N313" t="s">
        <v>427</v>
      </c>
      <c r="O313" t="str">
        <f t="shared" si="9"/>
        <v>Karen Kain School of the Arts</v>
      </c>
      <c r="P313" s="27">
        <v>1415</v>
      </c>
    </row>
    <row r="314" spans="1:16" x14ac:dyDescent="0.2">
      <c r="A314" s="28">
        <f t="shared" si="8"/>
        <v>1116</v>
      </c>
      <c r="B314" t="s">
        <v>425</v>
      </c>
      <c r="C314" s="285" t="s">
        <v>428</v>
      </c>
      <c r="D314" s="37"/>
      <c r="E314" s="37"/>
      <c r="F314" s="37"/>
      <c r="G314" s="37"/>
      <c r="H314" s="37"/>
      <c r="I314" s="37"/>
      <c r="J314" s="37"/>
      <c r="K314" s="37"/>
      <c r="L314" s="37"/>
      <c r="N314" t="s">
        <v>428</v>
      </c>
      <c r="O314" t="str">
        <f t="shared" si="9"/>
        <v>Keele Street Public School</v>
      </c>
      <c r="P314" s="27">
        <v>1395</v>
      </c>
    </row>
    <row r="315" spans="1:16" x14ac:dyDescent="0.2">
      <c r="A315" s="28">
        <f t="shared" si="8"/>
        <v>213</v>
      </c>
      <c r="B315" t="s">
        <v>426</v>
      </c>
      <c r="C315" s="285" t="s">
        <v>949</v>
      </c>
      <c r="D315" s="37"/>
      <c r="E315" s="37"/>
      <c r="F315" s="37"/>
      <c r="G315" s="37"/>
      <c r="H315" s="37"/>
      <c r="I315" s="37"/>
      <c r="J315" s="37"/>
      <c r="K315" s="37"/>
      <c r="L315" s="37"/>
      <c r="N315" t="s">
        <v>429</v>
      </c>
      <c r="O315" t="str">
        <f t="shared" si="9"/>
        <v>Keelesdale Public School</v>
      </c>
      <c r="P315" s="27">
        <v>1089</v>
      </c>
    </row>
    <row r="316" spans="1:16" x14ac:dyDescent="0.2">
      <c r="A316" s="28">
        <f t="shared" si="8"/>
        <v>1415</v>
      </c>
      <c r="B316" t="s">
        <v>427</v>
      </c>
      <c r="C316" s="285" t="s">
        <v>430</v>
      </c>
      <c r="D316" s="37"/>
      <c r="E316" s="37"/>
      <c r="F316" s="37"/>
      <c r="G316" s="37"/>
      <c r="H316" s="37"/>
      <c r="I316" s="37"/>
      <c r="J316" s="37"/>
      <c r="K316" s="37"/>
      <c r="L316" s="37"/>
      <c r="N316" t="s">
        <v>430</v>
      </c>
      <c r="O316" t="str">
        <f t="shared" si="9"/>
        <v>Kennedy Public School</v>
      </c>
      <c r="P316" s="27">
        <v>1344</v>
      </c>
    </row>
    <row r="317" spans="1:16" x14ac:dyDescent="0.2">
      <c r="A317" s="28">
        <f t="shared" si="8"/>
        <v>1395</v>
      </c>
      <c r="B317" t="s">
        <v>428</v>
      </c>
      <c r="C317" s="285" t="s">
        <v>431</v>
      </c>
      <c r="D317" s="37"/>
      <c r="E317" s="37"/>
      <c r="F317" s="37"/>
      <c r="G317" s="37"/>
      <c r="H317" s="37"/>
      <c r="I317" s="37"/>
      <c r="J317" s="37"/>
      <c r="K317" s="37"/>
      <c r="L317" s="37"/>
      <c r="N317" t="s">
        <v>431</v>
      </c>
      <c r="O317" t="str">
        <f t="shared" si="9"/>
        <v>Kensington Community School</v>
      </c>
      <c r="P317" s="27">
        <v>1396</v>
      </c>
    </row>
    <row r="318" spans="1:16" x14ac:dyDescent="0.2">
      <c r="A318" s="28">
        <f t="shared" si="8"/>
        <v>1089</v>
      </c>
      <c r="B318" t="s">
        <v>429</v>
      </c>
      <c r="C318" s="285" t="s">
        <v>950</v>
      </c>
      <c r="D318" s="37"/>
      <c r="E318" s="37"/>
      <c r="F318" s="37"/>
      <c r="G318" s="37"/>
      <c r="H318" s="37"/>
      <c r="I318" s="37"/>
      <c r="J318" s="37"/>
      <c r="K318" s="37"/>
      <c r="L318" s="37"/>
      <c r="N318" t="s">
        <v>432</v>
      </c>
      <c r="O318" t="str">
        <f t="shared" si="9"/>
        <v>Kew Beach Public School</v>
      </c>
      <c r="P318" s="27">
        <v>1450</v>
      </c>
    </row>
    <row r="319" spans="1:16" x14ac:dyDescent="0.2">
      <c r="A319" s="28">
        <f t="shared" si="8"/>
        <v>1344</v>
      </c>
      <c r="B319" t="s">
        <v>430</v>
      </c>
      <c r="C319" s="285" t="s">
        <v>951</v>
      </c>
      <c r="D319" s="37"/>
      <c r="E319" s="37"/>
      <c r="F319" s="37"/>
      <c r="G319" s="37"/>
      <c r="H319" s="37"/>
      <c r="I319" s="37"/>
      <c r="J319" s="37"/>
      <c r="K319" s="37"/>
      <c r="L319" s="37"/>
      <c r="N319" t="s">
        <v>433</v>
      </c>
      <c r="O319" t="str">
        <f t="shared" si="9"/>
        <v>Kimberley Public School</v>
      </c>
      <c r="P319" s="27">
        <v>1073</v>
      </c>
    </row>
    <row r="320" spans="1:16" x14ac:dyDescent="0.2">
      <c r="A320" s="28">
        <f t="shared" si="8"/>
        <v>1396</v>
      </c>
      <c r="B320" t="s">
        <v>431</v>
      </c>
      <c r="C320" s="285" t="s">
        <v>952</v>
      </c>
      <c r="D320" s="37"/>
      <c r="E320" s="37"/>
      <c r="F320" s="37"/>
      <c r="G320" s="37"/>
      <c r="H320" s="37"/>
      <c r="I320" s="37"/>
      <c r="J320" s="37"/>
      <c r="K320" s="37"/>
      <c r="L320" s="37"/>
      <c r="N320" t="s">
        <v>434</v>
      </c>
      <c r="O320" t="str">
        <f t="shared" si="9"/>
        <v>King Edward Public School</v>
      </c>
      <c r="P320" s="27">
        <v>1224</v>
      </c>
    </row>
    <row r="321" spans="1:16" x14ac:dyDescent="0.2">
      <c r="A321" s="28">
        <f t="shared" si="8"/>
        <v>1450</v>
      </c>
      <c r="B321" t="s">
        <v>432</v>
      </c>
      <c r="C321" s="285" t="s">
        <v>953</v>
      </c>
      <c r="D321" s="37"/>
      <c r="E321" s="37"/>
      <c r="F321" s="37"/>
      <c r="G321" s="37"/>
      <c r="H321" s="37"/>
      <c r="I321" s="37"/>
      <c r="J321" s="37"/>
      <c r="K321" s="37"/>
      <c r="L321" s="37"/>
      <c r="N321" t="s">
        <v>435</v>
      </c>
      <c r="O321" t="str">
        <f t="shared" si="9"/>
        <v>King George Public School</v>
      </c>
      <c r="P321" s="27">
        <v>1411</v>
      </c>
    </row>
    <row r="322" spans="1:16" x14ac:dyDescent="0.2">
      <c r="A322" s="28">
        <f t="shared" ref="A322:A385" si="10">_xlfn.IFNA(VLOOKUP(B322,O:P,2,FALSE),"CC not found - Please enter")</f>
        <v>1073</v>
      </c>
      <c r="B322" t="s">
        <v>433</v>
      </c>
      <c r="C322" s="285" t="s">
        <v>436</v>
      </c>
      <c r="D322" s="37"/>
      <c r="E322" s="37"/>
      <c r="F322" s="37"/>
      <c r="G322" s="37"/>
      <c r="H322" s="37"/>
      <c r="I322" s="37"/>
      <c r="J322" s="37"/>
      <c r="K322" s="37"/>
      <c r="L322" s="37"/>
      <c r="N322" t="s">
        <v>436</v>
      </c>
      <c r="O322" t="str">
        <f t="shared" ref="O322:O385" si="11">_xlfn.IFNA(VLOOKUP(N322,B:B,1,FALSE),"")</f>
        <v>Kingslake Public School</v>
      </c>
      <c r="P322" s="27">
        <v>1117</v>
      </c>
    </row>
    <row r="323" spans="1:16" x14ac:dyDescent="0.2">
      <c r="A323" s="28">
        <f t="shared" si="10"/>
        <v>1224</v>
      </c>
      <c r="B323" t="s">
        <v>434</v>
      </c>
      <c r="C323" s="285" t="s">
        <v>437</v>
      </c>
      <c r="D323" s="37"/>
      <c r="E323" s="37"/>
      <c r="F323" s="37"/>
      <c r="G323" s="37"/>
      <c r="H323" s="37"/>
      <c r="I323" s="37"/>
      <c r="J323" s="37"/>
      <c r="K323" s="37"/>
      <c r="L323" s="37"/>
      <c r="N323" t="s">
        <v>437</v>
      </c>
      <c r="O323" t="str">
        <f t="shared" si="11"/>
        <v>Kingsview Village Junior School</v>
      </c>
      <c r="P323" s="27">
        <v>1149</v>
      </c>
    </row>
    <row r="324" spans="1:16" x14ac:dyDescent="0.2">
      <c r="A324" s="28">
        <f t="shared" si="10"/>
        <v>1411</v>
      </c>
      <c r="B324" t="s">
        <v>435</v>
      </c>
      <c r="C324" s="285" t="s">
        <v>438</v>
      </c>
      <c r="D324" s="37"/>
      <c r="E324" s="37"/>
      <c r="F324" s="37"/>
      <c r="G324" s="37"/>
      <c r="H324" s="37"/>
      <c r="I324" s="37"/>
      <c r="J324" s="37"/>
      <c r="K324" s="37"/>
      <c r="L324" s="37"/>
      <c r="N324" t="s">
        <v>438</v>
      </c>
      <c r="O324" t="str">
        <f t="shared" si="11"/>
        <v>Kipling Collegiate Institute</v>
      </c>
      <c r="P324" s="27">
        <v>1040</v>
      </c>
    </row>
    <row r="325" spans="1:16" x14ac:dyDescent="0.2">
      <c r="A325" s="28">
        <f t="shared" si="10"/>
        <v>1117</v>
      </c>
      <c r="B325" t="s">
        <v>436</v>
      </c>
      <c r="C325" s="285" t="s">
        <v>439</v>
      </c>
      <c r="D325" s="37"/>
      <c r="E325" s="37"/>
      <c r="F325" s="37"/>
      <c r="G325" s="37"/>
      <c r="H325" s="37"/>
      <c r="I325" s="37"/>
      <c r="J325" s="37"/>
      <c r="K325" s="37"/>
      <c r="L325" s="37"/>
      <c r="N325" t="s">
        <v>439</v>
      </c>
      <c r="O325" t="str">
        <f t="shared" si="11"/>
        <v>Knob Hill Public School</v>
      </c>
      <c r="P325" s="27">
        <v>1345</v>
      </c>
    </row>
    <row r="326" spans="1:16" x14ac:dyDescent="0.2">
      <c r="A326" s="28">
        <f t="shared" si="10"/>
        <v>1149</v>
      </c>
      <c r="B326" t="s">
        <v>437</v>
      </c>
      <c r="C326" s="285" t="s">
        <v>440</v>
      </c>
      <c r="D326" s="37"/>
      <c r="E326" s="37"/>
      <c r="F326" s="37"/>
      <c r="G326" s="37"/>
      <c r="H326" s="37"/>
      <c r="I326" s="37"/>
      <c r="J326" s="37"/>
      <c r="K326" s="37"/>
      <c r="L326" s="37"/>
      <c r="N326" t="s">
        <v>440</v>
      </c>
      <c r="O326" t="str">
        <f t="shared" si="11"/>
        <v>Lakeshore Collegiate Institute</v>
      </c>
      <c r="P326" s="27">
        <v>1041</v>
      </c>
    </row>
    <row r="327" spans="1:16" x14ac:dyDescent="0.2">
      <c r="A327" s="28">
        <f t="shared" si="10"/>
        <v>1040</v>
      </c>
      <c r="B327" t="s">
        <v>438</v>
      </c>
      <c r="C327" s="285" t="s">
        <v>441</v>
      </c>
      <c r="D327" s="37"/>
      <c r="E327" s="37"/>
      <c r="F327" s="37"/>
      <c r="G327" s="37"/>
      <c r="H327" s="37"/>
      <c r="I327" s="37"/>
      <c r="J327" s="37"/>
      <c r="K327" s="37"/>
      <c r="L327" s="37"/>
      <c r="N327" t="s">
        <v>441</v>
      </c>
      <c r="O327" t="str">
        <f t="shared" si="11"/>
        <v>Lamberton Public School</v>
      </c>
      <c r="P327" s="27">
        <v>1280</v>
      </c>
    </row>
    <row r="328" spans="1:16" x14ac:dyDescent="0.2">
      <c r="A328" s="28">
        <f t="shared" si="10"/>
        <v>1345</v>
      </c>
      <c r="B328" t="s">
        <v>439</v>
      </c>
      <c r="C328" s="285" t="s">
        <v>443</v>
      </c>
      <c r="D328" s="37"/>
      <c r="E328" s="37"/>
      <c r="F328" s="37"/>
      <c r="G328" s="37"/>
      <c r="H328" s="37"/>
      <c r="I328" s="37"/>
      <c r="J328" s="37"/>
      <c r="K328" s="37"/>
      <c r="L328" s="37"/>
      <c r="N328" t="s">
        <v>442</v>
      </c>
      <c r="O328" t="str">
        <f t="shared" si="11"/>
        <v>Lambton Kingsway Junior Middle School</v>
      </c>
      <c r="P328" s="27">
        <v>1708</v>
      </c>
    </row>
    <row r="329" spans="1:16" x14ac:dyDescent="0.2">
      <c r="A329" s="28">
        <f t="shared" si="10"/>
        <v>1041</v>
      </c>
      <c r="B329" t="s">
        <v>440</v>
      </c>
      <c r="C329" s="285" t="s">
        <v>954</v>
      </c>
      <c r="D329" s="37"/>
      <c r="E329" s="37"/>
      <c r="F329" s="37"/>
      <c r="G329" s="37"/>
      <c r="H329" s="37"/>
      <c r="I329" s="37"/>
      <c r="J329" s="37"/>
      <c r="K329" s="37"/>
      <c r="L329" s="37"/>
      <c r="N329" t="s">
        <v>443</v>
      </c>
      <c r="O329" t="str">
        <f t="shared" si="11"/>
        <v>Lambton Park Community School</v>
      </c>
      <c r="P329" s="27">
        <v>1090</v>
      </c>
    </row>
    <row r="330" spans="1:16" x14ac:dyDescent="0.2">
      <c r="A330" s="28">
        <f t="shared" si="10"/>
        <v>1280</v>
      </c>
      <c r="B330" t="s">
        <v>441</v>
      </c>
      <c r="C330" s="285" t="s">
        <v>444</v>
      </c>
      <c r="D330" s="37"/>
      <c r="E330" s="37"/>
      <c r="F330" s="37"/>
      <c r="G330" s="37"/>
      <c r="H330" s="37"/>
      <c r="I330" s="37"/>
      <c r="J330" s="37"/>
      <c r="K330" s="37"/>
      <c r="L330" s="37"/>
      <c r="N330" t="s">
        <v>444</v>
      </c>
      <c r="O330" t="str">
        <f t="shared" si="11"/>
        <v>L'Amoreaux Collegiate Institute</v>
      </c>
      <c r="P330" s="27">
        <v>1187</v>
      </c>
    </row>
    <row r="331" spans="1:16" x14ac:dyDescent="0.2">
      <c r="A331" s="28">
        <f t="shared" si="10"/>
        <v>1708</v>
      </c>
      <c r="B331" t="s">
        <v>442</v>
      </c>
      <c r="C331" s="285" t="s">
        <v>445</v>
      </c>
      <c r="D331" s="37"/>
      <c r="E331" s="37"/>
      <c r="F331" s="37"/>
      <c r="G331" s="37"/>
      <c r="H331" s="37"/>
      <c r="I331" s="37"/>
      <c r="J331" s="37"/>
      <c r="K331" s="37"/>
      <c r="L331" s="37"/>
      <c r="N331" s="10" t="s">
        <v>445</v>
      </c>
      <c r="O331" t="str">
        <f t="shared" si="11"/>
        <v>Lanor Junior Middle School</v>
      </c>
      <c r="P331" s="27">
        <v>434</v>
      </c>
    </row>
    <row r="332" spans="1:16" x14ac:dyDescent="0.2">
      <c r="A332" s="28">
        <f t="shared" si="10"/>
        <v>1090</v>
      </c>
      <c r="B332" t="s">
        <v>443</v>
      </c>
      <c r="C332" s="285" t="s">
        <v>446</v>
      </c>
      <c r="D332" s="37"/>
      <c r="E332" s="37"/>
      <c r="F332" s="37"/>
      <c r="G332" s="37"/>
      <c r="H332" s="37"/>
      <c r="I332" s="37"/>
      <c r="J332" s="37"/>
      <c r="K332" s="37"/>
      <c r="L332" s="37"/>
      <c r="N332" t="s">
        <v>742</v>
      </c>
      <c r="O332" t="str">
        <f t="shared" si="11"/>
        <v/>
      </c>
      <c r="P332" s="27">
        <v>4073</v>
      </c>
    </row>
    <row r="333" spans="1:16" x14ac:dyDescent="0.2">
      <c r="A333" s="28">
        <f t="shared" si="10"/>
        <v>1187</v>
      </c>
      <c r="B333" t="s">
        <v>444</v>
      </c>
      <c r="C333" s="285" t="s">
        <v>447</v>
      </c>
      <c r="D333" s="37"/>
      <c r="E333" s="37"/>
      <c r="F333" s="37"/>
      <c r="G333" s="37"/>
      <c r="H333" s="37"/>
      <c r="I333" s="37"/>
      <c r="J333" s="37"/>
      <c r="K333" s="37"/>
      <c r="L333" s="37"/>
      <c r="N333" t="s">
        <v>447</v>
      </c>
      <c r="O333" t="str">
        <f t="shared" si="11"/>
        <v>Lawrence Park Collegiate Institute</v>
      </c>
      <c r="P333" s="27">
        <v>240</v>
      </c>
    </row>
    <row r="334" spans="1:16" x14ac:dyDescent="0.2">
      <c r="A334" s="28">
        <f t="shared" si="10"/>
        <v>434</v>
      </c>
      <c r="B334" t="s">
        <v>445</v>
      </c>
      <c r="C334" s="285" t="s">
        <v>448</v>
      </c>
      <c r="D334" s="37"/>
      <c r="E334" s="37"/>
      <c r="F334" s="37"/>
      <c r="G334" s="37"/>
      <c r="H334" s="37"/>
      <c r="I334" s="37"/>
      <c r="J334" s="37"/>
      <c r="K334" s="37"/>
      <c r="L334" s="37"/>
      <c r="N334" t="s">
        <v>448</v>
      </c>
      <c r="O334" t="str">
        <f t="shared" si="11"/>
        <v>Leaside High School</v>
      </c>
      <c r="P334" s="27">
        <v>1297</v>
      </c>
    </row>
    <row r="335" spans="1:16" x14ac:dyDescent="0.2">
      <c r="A335" s="28" t="str">
        <f t="shared" si="10"/>
        <v>CC not found - Please enter</v>
      </c>
      <c r="B335" t="s">
        <v>446</v>
      </c>
      <c r="C335" s="285" t="s">
        <v>955</v>
      </c>
      <c r="D335" s="37"/>
      <c r="E335" s="37"/>
      <c r="F335" s="37"/>
      <c r="G335" s="37"/>
      <c r="H335" s="37"/>
      <c r="I335" s="37"/>
      <c r="J335" s="37"/>
      <c r="K335" s="37"/>
      <c r="L335" s="37"/>
      <c r="N335" t="s">
        <v>449</v>
      </c>
      <c r="O335" t="str">
        <f t="shared" si="11"/>
        <v>Ledbury Park Elementary &amp; Middle School</v>
      </c>
      <c r="P335" s="27">
        <v>1118</v>
      </c>
    </row>
    <row r="336" spans="1:16" x14ac:dyDescent="0.2">
      <c r="A336" s="28">
        <f t="shared" si="10"/>
        <v>240</v>
      </c>
      <c r="B336" t="s">
        <v>447</v>
      </c>
      <c r="C336" s="285" t="s">
        <v>450</v>
      </c>
      <c r="D336" s="37"/>
      <c r="E336" s="37"/>
      <c r="F336" s="37"/>
      <c r="G336" s="37"/>
      <c r="H336" s="37"/>
      <c r="I336" s="37"/>
      <c r="J336" s="37"/>
      <c r="K336" s="37"/>
      <c r="L336" s="37"/>
      <c r="N336" t="s">
        <v>741</v>
      </c>
      <c r="O336" t="str">
        <f t="shared" si="11"/>
        <v/>
      </c>
      <c r="P336" s="27">
        <v>1033</v>
      </c>
    </row>
    <row r="337" spans="1:16" x14ac:dyDescent="0.2">
      <c r="A337" s="28">
        <f t="shared" si="10"/>
        <v>1297</v>
      </c>
      <c r="B337" t="s">
        <v>448</v>
      </c>
      <c r="C337" s="285" t="s">
        <v>956</v>
      </c>
      <c r="D337" s="37"/>
      <c r="E337" s="37"/>
      <c r="F337" s="37"/>
      <c r="G337" s="37"/>
      <c r="H337" s="37"/>
      <c r="I337" s="37"/>
      <c r="J337" s="37"/>
      <c r="K337" s="37"/>
      <c r="L337" s="37"/>
      <c r="N337" t="s">
        <v>810</v>
      </c>
      <c r="O337" t="str">
        <f t="shared" si="11"/>
        <v/>
      </c>
      <c r="P337" s="27">
        <v>1451</v>
      </c>
    </row>
    <row r="338" spans="1:16" x14ac:dyDescent="0.2">
      <c r="A338" s="28">
        <f t="shared" si="10"/>
        <v>1118</v>
      </c>
      <c r="B338" t="s">
        <v>449</v>
      </c>
      <c r="C338" s="285" t="s">
        <v>452</v>
      </c>
      <c r="D338" s="37"/>
      <c r="E338" s="37"/>
      <c r="F338" s="37"/>
      <c r="G338" s="37"/>
      <c r="H338" s="37"/>
      <c r="I338" s="37"/>
      <c r="J338" s="37"/>
      <c r="K338" s="37"/>
      <c r="L338" s="37"/>
      <c r="N338" t="s">
        <v>452</v>
      </c>
      <c r="O338" t="str">
        <f t="shared" si="11"/>
        <v>Lester B Pearson Collegiate Institute</v>
      </c>
      <c r="P338" s="27">
        <v>1188</v>
      </c>
    </row>
    <row r="339" spans="1:16" x14ac:dyDescent="0.2">
      <c r="A339" s="28" t="str">
        <f t="shared" si="10"/>
        <v>CC not found - Please enter</v>
      </c>
      <c r="B339" t="s">
        <v>450</v>
      </c>
      <c r="C339" s="285" t="s">
        <v>453</v>
      </c>
      <c r="D339" s="37"/>
      <c r="E339" s="37"/>
      <c r="F339" s="37"/>
      <c r="G339" s="37"/>
      <c r="H339" s="37"/>
      <c r="I339" s="37"/>
      <c r="J339" s="37"/>
      <c r="K339" s="37"/>
      <c r="L339" s="37"/>
      <c r="N339" t="s">
        <v>453</v>
      </c>
      <c r="O339" t="str">
        <f t="shared" si="11"/>
        <v>Lester B Pearson Elementary School</v>
      </c>
      <c r="P339" s="27">
        <v>3363</v>
      </c>
    </row>
    <row r="340" spans="1:16" x14ac:dyDescent="0.2">
      <c r="A340" s="28" t="str">
        <f t="shared" si="10"/>
        <v>CC not found - Please enter</v>
      </c>
      <c r="B340" t="s">
        <v>451</v>
      </c>
      <c r="C340" s="285" t="s">
        <v>454</v>
      </c>
      <c r="D340" s="37"/>
      <c r="E340" s="37"/>
      <c r="F340" s="37"/>
      <c r="G340" s="37"/>
      <c r="H340" s="37"/>
      <c r="I340" s="37"/>
      <c r="J340" s="37"/>
      <c r="K340" s="37"/>
      <c r="L340" s="37"/>
      <c r="N340" t="s">
        <v>454</v>
      </c>
      <c r="O340" t="str">
        <f t="shared" si="11"/>
        <v>Lillian Public School</v>
      </c>
      <c r="P340" s="27">
        <v>38</v>
      </c>
    </row>
    <row r="341" spans="1:16" x14ac:dyDescent="0.2">
      <c r="A341" s="28">
        <f t="shared" si="10"/>
        <v>1188</v>
      </c>
      <c r="B341" t="s">
        <v>452</v>
      </c>
      <c r="C341" s="285" t="s">
        <v>957</v>
      </c>
      <c r="D341" s="37"/>
      <c r="E341" s="37"/>
      <c r="F341" s="37"/>
      <c r="G341" s="37"/>
      <c r="H341" s="37"/>
      <c r="I341" s="37"/>
      <c r="J341" s="37"/>
      <c r="K341" s="37"/>
      <c r="L341" s="37"/>
      <c r="N341" t="s">
        <v>455</v>
      </c>
      <c r="O341" t="str">
        <f t="shared" si="11"/>
        <v>Lord Dufferin Public School</v>
      </c>
      <c r="P341" s="27">
        <v>1397</v>
      </c>
    </row>
    <row r="342" spans="1:16" x14ac:dyDescent="0.2">
      <c r="A342" s="28">
        <f t="shared" si="10"/>
        <v>3363</v>
      </c>
      <c r="B342" t="s">
        <v>453</v>
      </c>
      <c r="C342" s="285" t="s">
        <v>456</v>
      </c>
      <c r="D342" s="37"/>
      <c r="E342" s="37"/>
      <c r="F342" s="37"/>
      <c r="G342" s="37"/>
      <c r="H342" s="37"/>
      <c r="I342" s="37"/>
      <c r="J342" s="37"/>
      <c r="K342" s="37"/>
      <c r="L342" s="37"/>
      <c r="N342" t="s">
        <v>456</v>
      </c>
      <c r="O342" t="str">
        <f t="shared" si="11"/>
        <v>Lord Lansdowne Junior Public School</v>
      </c>
      <c r="P342" s="27">
        <v>1398</v>
      </c>
    </row>
    <row r="343" spans="1:16" x14ac:dyDescent="0.2">
      <c r="A343" s="28">
        <f t="shared" si="10"/>
        <v>38</v>
      </c>
      <c r="B343" t="s">
        <v>454</v>
      </c>
      <c r="C343" s="285" t="s">
        <v>958</v>
      </c>
      <c r="D343" s="37"/>
      <c r="E343" s="37"/>
      <c r="F343" s="37"/>
      <c r="G343" s="37"/>
      <c r="H343" s="37"/>
      <c r="I343" s="37"/>
      <c r="J343" s="37"/>
      <c r="K343" s="37"/>
      <c r="L343" s="37"/>
      <c r="N343" t="s">
        <v>457</v>
      </c>
      <c r="O343" t="str">
        <f t="shared" si="11"/>
        <v>Lord Roberts Public School</v>
      </c>
      <c r="P343" s="27">
        <v>182</v>
      </c>
    </row>
    <row r="344" spans="1:16" x14ac:dyDescent="0.2">
      <c r="A344" s="28">
        <f t="shared" si="10"/>
        <v>1397</v>
      </c>
      <c r="B344" t="s">
        <v>455</v>
      </c>
      <c r="C344" s="285" t="s">
        <v>458</v>
      </c>
      <c r="D344" s="37"/>
      <c r="E344" s="37"/>
      <c r="F344" s="37"/>
      <c r="G344" s="37"/>
      <c r="H344" s="37"/>
      <c r="I344" s="37"/>
      <c r="J344" s="37"/>
      <c r="K344" s="37"/>
      <c r="L344" s="37"/>
      <c r="N344" t="s">
        <v>458</v>
      </c>
      <c r="O344" t="str">
        <f t="shared" si="11"/>
        <v>Lucy Maud Montgomery Public School</v>
      </c>
      <c r="P344" s="27">
        <v>1314</v>
      </c>
    </row>
    <row r="345" spans="1:16" x14ac:dyDescent="0.2">
      <c r="A345" s="28">
        <f t="shared" si="10"/>
        <v>1398</v>
      </c>
      <c r="B345" t="s">
        <v>456</v>
      </c>
      <c r="C345" s="285" t="s">
        <v>959</v>
      </c>
      <c r="D345" s="37"/>
      <c r="E345" s="37"/>
      <c r="F345" s="37"/>
      <c r="G345" s="37"/>
      <c r="H345" s="37"/>
      <c r="I345" s="37"/>
      <c r="J345" s="37"/>
      <c r="K345" s="37"/>
      <c r="L345" s="37"/>
      <c r="N345" t="s">
        <v>459</v>
      </c>
      <c r="O345" t="str">
        <f t="shared" si="11"/>
        <v>Lucy McCormick School</v>
      </c>
      <c r="P345" s="27">
        <v>1400</v>
      </c>
    </row>
    <row r="346" spans="1:16" x14ac:dyDescent="0.2">
      <c r="A346" s="28">
        <f t="shared" si="10"/>
        <v>182</v>
      </c>
      <c r="B346" t="s">
        <v>457</v>
      </c>
      <c r="C346" s="285" t="s">
        <v>960</v>
      </c>
      <c r="D346" s="37"/>
      <c r="E346" s="37"/>
      <c r="F346" s="37"/>
      <c r="G346" s="37"/>
      <c r="H346" s="37"/>
      <c r="I346" s="37"/>
      <c r="J346" s="37"/>
      <c r="K346" s="37"/>
      <c r="L346" s="37"/>
      <c r="N346" t="s">
        <v>780</v>
      </c>
      <c r="O346" t="str">
        <f t="shared" si="11"/>
        <v/>
      </c>
      <c r="P346" s="27">
        <v>1861</v>
      </c>
    </row>
    <row r="347" spans="1:16" x14ac:dyDescent="0.2">
      <c r="A347" s="28">
        <f t="shared" si="10"/>
        <v>1314</v>
      </c>
      <c r="B347" t="s">
        <v>458</v>
      </c>
      <c r="C347" s="285" t="s">
        <v>961</v>
      </c>
      <c r="D347" s="37"/>
      <c r="E347" s="37"/>
      <c r="F347" s="37"/>
      <c r="G347" s="37"/>
      <c r="H347" s="37"/>
      <c r="I347" s="37"/>
      <c r="J347" s="37"/>
      <c r="K347" s="37"/>
      <c r="L347" s="37"/>
      <c r="N347" t="s">
        <v>461</v>
      </c>
      <c r="O347" t="str">
        <f t="shared" si="11"/>
        <v>Lynnwood Heights Public School</v>
      </c>
      <c r="P347" s="27">
        <v>1347</v>
      </c>
    </row>
    <row r="348" spans="1:16" x14ac:dyDescent="0.2">
      <c r="A348" s="28">
        <f t="shared" si="10"/>
        <v>1400</v>
      </c>
      <c r="B348" t="s">
        <v>459</v>
      </c>
      <c r="C348" s="285" t="s">
        <v>462</v>
      </c>
      <c r="D348" s="37"/>
      <c r="E348" s="37"/>
      <c r="F348" s="37"/>
      <c r="G348" s="37"/>
      <c r="H348" s="37"/>
      <c r="I348" s="37"/>
      <c r="J348" s="37"/>
      <c r="K348" s="37"/>
      <c r="L348" s="37"/>
      <c r="N348" t="s">
        <v>462</v>
      </c>
      <c r="O348" t="str">
        <f t="shared" si="11"/>
        <v>Macklin Public School</v>
      </c>
      <c r="P348" s="27">
        <v>1445</v>
      </c>
    </row>
    <row r="349" spans="1:16" x14ac:dyDescent="0.2">
      <c r="A349" s="28" t="str">
        <f t="shared" si="10"/>
        <v>CC not found - Please enter</v>
      </c>
      <c r="B349" t="s">
        <v>460</v>
      </c>
      <c r="C349" s="285" t="s">
        <v>463</v>
      </c>
      <c r="D349" s="37"/>
      <c r="E349" s="37"/>
      <c r="F349" s="37"/>
      <c r="G349" s="37"/>
      <c r="H349" s="37"/>
      <c r="I349" s="37"/>
      <c r="J349" s="37"/>
      <c r="K349" s="37"/>
      <c r="L349" s="37"/>
      <c r="N349" t="s">
        <v>463</v>
      </c>
      <c r="O349" t="str">
        <f t="shared" si="11"/>
        <v>Malvern Collegiate Institute</v>
      </c>
      <c r="P349" s="27">
        <v>1225</v>
      </c>
    </row>
    <row r="350" spans="1:16" x14ac:dyDescent="0.2">
      <c r="A350" s="28">
        <f t="shared" si="10"/>
        <v>1347</v>
      </c>
      <c r="B350" t="s">
        <v>461</v>
      </c>
      <c r="C350" s="285" t="s">
        <v>962</v>
      </c>
      <c r="D350" s="37"/>
      <c r="E350" s="37"/>
      <c r="F350" s="37"/>
      <c r="G350" s="37"/>
      <c r="H350" s="37"/>
      <c r="I350" s="37"/>
      <c r="J350" s="37"/>
      <c r="K350" s="37"/>
      <c r="L350" s="37"/>
      <c r="N350" t="s">
        <v>464</v>
      </c>
      <c r="O350" t="str">
        <f t="shared" si="11"/>
        <v>Malvern Public School</v>
      </c>
      <c r="P350" s="27">
        <v>1189</v>
      </c>
    </row>
    <row r="351" spans="1:16" x14ac:dyDescent="0.2">
      <c r="A351" s="28">
        <f t="shared" si="10"/>
        <v>1445</v>
      </c>
      <c r="B351" t="s">
        <v>462</v>
      </c>
      <c r="C351" s="285" t="s">
        <v>963</v>
      </c>
      <c r="D351" s="37"/>
      <c r="E351" s="37"/>
      <c r="F351" s="37"/>
      <c r="G351" s="37"/>
      <c r="H351" s="37"/>
      <c r="I351" s="37"/>
      <c r="J351" s="37"/>
      <c r="K351" s="37"/>
      <c r="L351" s="37"/>
      <c r="N351" t="s">
        <v>465</v>
      </c>
      <c r="O351" t="str">
        <f t="shared" si="11"/>
        <v>Manhattan Park Public School</v>
      </c>
      <c r="P351" s="27">
        <v>1348</v>
      </c>
    </row>
    <row r="352" spans="1:16" x14ac:dyDescent="0.2">
      <c r="A352" s="28">
        <f t="shared" si="10"/>
        <v>1225</v>
      </c>
      <c r="B352" t="s">
        <v>463</v>
      </c>
      <c r="C352" s="285" t="s">
        <v>466</v>
      </c>
      <c r="D352" s="37"/>
      <c r="E352" s="37"/>
      <c r="F352" s="37"/>
      <c r="G352" s="37"/>
      <c r="H352" s="37"/>
      <c r="I352" s="37"/>
      <c r="J352" s="37"/>
      <c r="K352" s="37"/>
      <c r="L352" s="37"/>
      <c r="N352" t="s">
        <v>466</v>
      </c>
      <c r="O352" t="str">
        <f t="shared" si="11"/>
        <v>Maple Leaf Public School</v>
      </c>
      <c r="P352" s="27">
        <v>180</v>
      </c>
    </row>
    <row r="353" spans="1:16" x14ac:dyDescent="0.2">
      <c r="A353" s="28">
        <f t="shared" si="10"/>
        <v>1189</v>
      </c>
      <c r="B353" t="s">
        <v>464</v>
      </c>
      <c r="C353" s="285" t="s">
        <v>467</v>
      </c>
      <c r="D353" s="37"/>
      <c r="E353" s="37"/>
      <c r="F353" s="37"/>
      <c r="G353" s="37"/>
      <c r="H353" s="37"/>
      <c r="I353" s="37"/>
      <c r="J353" s="37"/>
      <c r="K353" s="37"/>
      <c r="L353" s="37"/>
      <c r="N353" t="s">
        <v>467</v>
      </c>
      <c r="O353" t="str">
        <f t="shared" si="11"/>
        <v>Maplewood High School</v>
      </c>
      <c r="P353" s="27">
        <v>1350</v>
      </c>
    </row>
    <row r="354" spans="1:16" x14ac:dyDescent="0.2">
      <c r="A354" s="28">
        <f t="shared" si="10"/>
        <v>1348</v>
      </c>
      <c r="B354" t="s">
        <v>465</v>
      </c>
      <c r="C354" s="285" t="s">
        <v>468</v>
      </c>
      <c r="D354" s="37"/>
      <c r="E354" s="37"/>
      <c r="F354" s="37"/>
      <c r="G354" s="37"/>
      <c r="H354" s="37"/>
      <c r="I354" s="37"/>
      <c r="J354" s="37"/>
      <c r="K354" s="37"/>
      <c r="L354" s="37"/>
      <c r="N354" t="s">
        <v>753</v>
      </c>
      <c r="O354" t="str">
        <f t="shared" si="11"/>
        <v/>
      </c>
      <c r="P354" s="27">
        <v>1102</v>
      </c>
    </row>
    <row r="355" spans="1:16" x14ac:dyDescent="0.2">
      <c r="A355" s="28">
        <f t="shared" si="10"/>
        <v>180</v>
      </c>
      <c r="B355" t="s">
        <v>466</v>
      </c>
      <c r="C355" s="285" t="s">
        <v>964</v>
      </c>
      <c r="D355" s="37"/>
      <c r="E355" s="37"/>
      <c r="F355" s="37"/>
      <c r="G355" s="37"/>
      <c r="H355" s="37"/>
      <c r="I355" s="37"/>
      <c r="J355" s="37"/>
      <c r="K355" s="37"/>
      <c r="L355" s="37"/>
      <c r="N355" t="s">
        <v>469</v>
      </c>
      <c r="O355" t="str">
        <f t="shared" si="11"/>
        <v>Market Lane Public School</v>
      </c>
      <c r="P355" s="27">
        <v>1226</v>
      </c>
    </row>
    <row r="356" spans="1:16" x14ac:dyDescent="0.2">
      <c r="A356" s="28">
        <f t="shared" si="10"/>
        <v>1350</v>
      </c>
      <c r="B356" t="s">
        <v>467</v>
      </c>
      <c r="C356" s="285" t="s">
        <v>470</v>
      </c>
      <c r="D356" s="37"/>
      <c r="E356" s="37"/>
      <c r="F356" s="37"/>
      <c r="G356" s="37"/>
      <c r="H356" s="37"/>
      <c r="I356" s="37"/>
      <c r="J356" s="37"/>
      <c r="K356" s="37"/>
      <c r="L356" s="37"/>
      <c r="N356" t="s">
        <v>470</v>
      </c>
      <c r="O356" t="str">
        <f t="shared" si="11"/>
        <v>Martingrove Collegiate Institute</v>
      </c>
      <c r="P356" s="27">
        <v>1150</v>
      </c>
    </row>
    <row r="357" spans="1:16" x14ac:dyDescent="0.2">
      <c r="A357" s="28" t="str">
        <f t="shared" si="10"/>
        <v>CC not found - Please enter</v>
      </c>
      <c r="B357" t="s">
        <v>468</v>
      </c>
      <c r="C357" s="285" t="s">
        <v>471</v>
      </c>
      <c r="D357" s="37"/>
      <c r="E357" s="37"/>
      <c r="F357" s="37"/>
      <c r="G357" s="37"/>
      <c r="H357" s="37"/>
      <c r="I357" s="37"/>
      <c r="J357" s="37"/>
      <c r="K357" s="37"/>
      <c r="L357" s="37"/>
      <c r="N357" t="s">
        <v>471</v>
      </c>
      <c r="O357" t="str">
        <f t="shared" si="11"/>
        <v>Mary Shadd Public School</v>
      </c>
      <c r="P357" s="27">
        <v>1351</v>
      </c>
    </row>
    <row r="358" spans="1:16" x14ac:dyDescent="0.2">
      <c r="A358" s="28">
        <f t="shared" si="10"/>
        <v>1226</v>
      </c>
      <c r="B358" t="s">
        <v>469</v>
      </c>
      <c r="C358" s="285" t="s">
        <v>472</v>
      </c>
      <c r="D358" s="37"/>
      <c r="E358" s="37"/>
      <c r="F358" s="37"/>
      <c r="G358" s="37"/>
      <c r="H358" s="37"/>
      <c r="I358" s="37"/>
      <c r="J358" s="37"/>
      <c r="K358" s="37"/>
      <c r="L358" s="37"/>
      <c r="N358" t="s">
        <v>781</v>
      </c>
      <c r="O358" t="str">
        <f t="shared" si="11"/>
        <v/>
      </c>
      <c r="P358" s="27">
        <v>1352</v>
      </c>
    </row>
    <row r="359" spans="1:16" x14ac:dyDescent="0.2">
      <c r="A359" s="28">
        <f t="shared" si="10"/>
        <v>1150</v>
      </c>
      <c r="B359" t="s">
        <v>470</v>
      </c>
      <c r="C359" s="285" t="s">
        <v>965</v>
      </c>
      <c r="D359" s="37"/>
      <c r="E359" s="37"/>
      <c r="F359" s="37"/>
      <c r="G359" s="37"/>
      <c r="H359" s="37"/>
      <c r="I359" s="37"/>
      <c r="J359" s="37"/>
      <c r="K359" s="37"/>
      <c r="L359" s="37"/>
      <c r="N359" t="s">
        <v>782</v>
      </c>
      <c r="O359" t="str">
        <f t="shared" si="11"/>
        <v/>
      </c>
      <c r="P359" s="27">
        <v>1446</v>
      </c>
    </row>
    <row r="360" spans="1:16" x14ac:dyDescent="0.2">
      <c r="A360" s="28">
        <f t="shared" si="10"/>
        <v>1351</v>
      </c>
      <c r="B360" t="s">
        <v>471</v>
      </c>
      <c r="C360" s="285" t="s">
        <v>966</v>
      </c>
      <c r="D360" s="37"/>
      <c r="E360" s="37"/>
      <c r="F360" s="37"/>
      <c r="G360" s="37"/>
      <c r="H360" s="37"/>
      <c r="I360" s="37"/>
      <c r="J360" s="37"/>
      <c r="K360" s="37"/>
      <c r="L360" s="37"/>
      <c r="N360" t="s">
        <v>474</v>
      </c>
      <c r="O360" t="str">
        <f t="shared" si="11"/>
        <v>Maurice Cody Public School</v>
      </c>
      <c r="P360" s="27">
        <v>1227</v>
      </c>
    </row>
    <row r="361" spans="1:16" x14ac:dyDescent="0.2">
      <c r="A361" s="28" t="str">
        <f t="shared" si="10"/>
        <v>CC not found - Please enter</v>
      </c>
      <c r="B361" t="s">
        <v>472</v>
      </c>
      <c r="C361" s="285" t="s">
        <v>475</v>
      </c>
      <c r="D361" s="37"/>
      <c r="E361" s="37"/>
      <c r="F361" s="37"/>
      <c r="G361" s="37"/>
      <c r="H361" s="37"/>
      <c r="I361" s="37"/>
      <c r="J361" s="37"/>
      <c r="K361" s="37"/>
      <c r="L361" s="37"/>
      <c r="N361" t="s">
        <v>475</v>
      </c>
      <c r="O361" t="str">
        <f t="shared" si="11"/>
        <v>McKee Public School</v>
      </c>
      <c r="P361" s="27">
        <v>1282</v>
      </c>
    </row>
    <row r="362" spans="1:16" x14ac:dyDescent="0.2">
      <c r="A362" s="28" t="str">
        <f t="shared" si="10"/>
        <v>CC not found - Please enter</v>
      </c>
      <c r="B362" t="s">
        <v>473</v>
      </c>
      <c r="C362" s="285" t="s">
        <v>811</v>
      </c>
      <c r="D362" s="37"/>
      <c r="E362" s="37"/>
      <c r="F362" s="37"/>
      <c r="G362" s="37"/>
      <c r="H362" s="37"/>
      <c r="I362" s="37"/>
      <c r="J362" s="37"/>
      <c r="K362" s="37"/>
      <c r="L362" s="37"/>
      <c r="N362" t="s">
        <v>811</v>
      </c>
      <c r="O362" t="str">
        <f t="shared" si="11"/>
        <v/>
      </c>
      <c r="P362" s="27">
        <v>16630078</v>
      </c>
    </row>
    <row r="363" spans="1:16" x14ac:dyDescent="0.2">
      <c r="A363" s="28">
        <f t="shared" si="10"/>
        <v>1227</v>
      </c>
      <c r="B363" t="s">
        <v>474</v>
      </c>
      <c r="C363" s="285" t="s">
        <v>477</v>
      </c>
      <c r="D363" s="37"/>
      <c r="E363" s="37"/>
      <c r="F363" s="37"/>
      <c r="G363" s="37"/>
      <c r="H363" s="37"/>
      <c r="I363" s="37"/>
      <c r="J363" s="37"/>
      <c r="K363" s="37"/>
      <c r="L363" s="37"/>
      <c r="N363" t="s">
        <v>477</v>
      </c>
      <c r="O363" t="str">
        <f t="shared" si="11"/>
        <v>Meadowvale Public School</v>
      </c>
      <c r="P363" s="27">
        <v>184</v>
      </c>
    </row>
    <row r="364" spans="1:16" x14ac:dyDescent="0.2">
      <c r="A364" s="28">
        <f t="shared" si="10"/>
        <v>1282</v>
      </c>
      <c r="B364" t="s">
        <v>475</v>
      </c>
      <c r="C364" s="285" t="s">
        <v>478</v>
      </c>
      <c r="D364" s="37"/>
      <c r="E364" s="37"/>
      <c r="F364" s="37"/>
      <c r="G364" s="37"/>
      <c r="H364" s="37"/>
      <c r="I364" s="37"/>
      <c r="J364" s="37"/>
      <c r="K364" s="37"/>
      <c r="L364" s="37"/>
      <c r="N364" t="s">
        <v>478</v>
      </c>
      <c r="O364" t="str">
        <f t="shared" si="11"/>
        <v>Melody Village Junior School</v>
      </c>
      <c r="P364" s="27">
        <v>3422</v>
      </c>
    </row>
    <row r="365" spans="1:16" x14ac:dyDescent="0.2">
      <c r="A365" s="28" t="str">
        <f t="shared" si="10"/>
        <v>CC not found - Please enter</v>
      </c>
      <c r="B365" t="s">
        <v>476</v>
      </c>
      <c r="C365" s="285" t="s">
        <v>479</v>
      </c>
      <c r="D365" s="37"/>
      <c r="E365" s="37"/>
      <c r="F365" s="37"/>
      <c r="G365" s="37"/>
      <c r="H365" s="37"/>
      <c r="I365" s="37"/>
      <c r="J365" s="37"/>
      <c r="K365" s="37"/>
      <c r="L365" s="37"/>
      <c r="N365" t="s">
        <v>479</v>
      </c>
      <c r="O365" t="str">
        <f t="shared" si="11"/>
        <v>Military Trail Public School</v>
      </c>
      <c r="P365" s="27">
        <v>1057</v>
      </c>
    </row>
    <row r="366" spans="1:16" x14ac:dyDescent="0.2">
      <c r="A366" s="28">
        <f t="shared" si="10"/>
        <v>184</v>
      </c>
      <c r="B366" t="s">
        <v>477</v>
      </c>
      <c r="C366" s="285" t="s">
        <v>480</v>
      </c>
      <c r="D366" s="37"/>
      <c r="E366" s="37"/>
      <c r="F366" s="37"/>
      <c r="G366" s="37"/>
      <c r="H366" s="37"/>
      <c r="I366" s="37"/>
      <c r="J366" s="37"/>
      <c r="K366" s="37"/>
      <c r="L366" s="37"/>
      <c r="N366" t="s">
        <v>480</v>
      </c>
      <c r="O366" t="str">
        <f t="shared" si="11"/>
        <v>Mill Valley Junior School</v>
      </c>
      <c r="P366" s="27">
        <v>111</v>
      </c>
    </row>
    <row r="367" spans="1:16" x14ac:dyDescent="0.2">
      <c r="A367" s="28">
        <f t="shared" si="10"/>
        <v>3422</v>
      </c>
      <c r="B367" t="s">
        <v>478</v>
      </c>
      <c r="C367" s="285" t="s">
        <v>481</v>
      </c>
      <c r="D367" s="37"/>
      <c r="E367" s="37"/>
      <c r="F367" s="37"/>
      <c r="G367" s="37"/>
      <c r="H367" s="37"/>
      <c r="I367" s="37"/>
      <c r="J367" s="37"/>
      <c r="K367" s="37"/>
      <c r="L367" s="37"/>
      <c r="N367" t="s">
        <v>481</v>
      </c>
      <c r="O367" t="str">
        <f t="shared" si="11"/>
        <v>Milliken Public School</v>
      </c>
      <c r="P367" s="27">
        <v>1058</v>
      </c>
    </row>
    <row r="368" spans="1:16" x14ac:dyDescent="0.2">
      <c r="A368" s="28">
        <f t="shared" si="10"/>
        <v>1057</v>
      </c>
      <c r="B368" t="s">
        <v>479</v>
      </c>
      <c r="C368" s="285" t="s">
        <v>482</v>
      </c>
      <c r="D368" s="37"/>
      <c r="E368" s="37"/>
      <c r="F368" s="37"/>
      <c r="G368" s="37"/>
      <c r="H368" s="37"/>
      <c r="I368" s="37"/>
      <c r="J368" s="37"/>
      <c r="K368" s="37"/>
      <c r="L368" s="37"/>
      <c r="N368" t="s">
        <v>482</v>
      </c>
      <c r="O368" t="str">
        <f t="shared" si="11"/>
        <v>Millwood Junior School</v>
      </c>
      <c r="P368" s="27">
        <v>1312</v>
      </c>
    </row>
    <row r="369" spans="1:16" x14ac:dyDescent="0.2">
      <c r="A369" s="28">
        <f t="shared" si="10"/>
        <v>111</v>
      </c>
      <c r="B369" t="s">
        <v>480</v>
      </c>
      <c r="C369" s="285" t="s">
        <v>483</v>
      </c>
      <c r="D369" s="37"/>
      <c r="E369" s="37"/>
      <c r="F369" s="37"/>
      <c r="G369" s="37"/>
      <c r="H369" s="37"/>
      <c r="I369" s="37"/>
      <c r="J369" s="37"/>
      <c r="K369" s="37"/>
      <c r="L369" s="37"/>
      <c r="N369" t="s">
        <v>483</v>
      </c>
      <c r="O369" t="str">
        <f t="shared" si="11"/>
        <v>Milne Valley Middle School</v>
      </c>
      <c r="P369" s="27">
        <v>1281</v>
      </c>
    </row>
    <row r="370" spans="1:16" x14ac:dyDescent="0.2">
      <c r="A370" s="28">
        <f t="shared" si="10"/>
        <v>1058</v>
      </c>
      <c r="B370" t="s">
        <v>481</v>
      </c>
      <c r="C370" s="285" t="s">
        <v>967</v>
      </c>
      <c r="D370" s="37"/>
      <c r="E370" s="37"/>
      <c r="F370" s="37"/>
      <c r="G370" s="37"/>
      <c r="H370" s="37"/>
      <c r="I370" s="37"/>
      <c r="J370" s="37"/>
      <c r="K370" s="37"/>
      <c r="L370" s="37"/>
      <c r="N370" t="s">
        <v>484</v>
      </c>
      <c r="O370" t="str">
        <f t="shared" si="11"/>
        <v>Monarch Park Collegiate</v>
      </c>
      <c r="P370" s="27">
        <v>1228</v>
      </c>
    </row>
    <row r="371" spans="1:16" x14ac:dyDescent="0.2">
      <c r="A371" s="28">
        <f t="shared" si="10"/>
        <v>1312</v>
      </c>
      <c r="B371" t="s">
        <v>482</v>
      </c>
      <c r="C371" s="285" t="s">
        <v>968</v>
      </c>
      <c r="D371" s="37"/>
      <c r="E371" s="37"/>
      <c r="F371" s="37"/>
      <c r="G371" s="37"/>
      <c r="H371" s="37"/>
      <c r="I371" s="37"/>
      <c r="J371" s="37"/>
      <c r="K371" s="37"/>
      <c r="L371" s="37"/>
      <c r="N371" t="s">
        <v>485</v>
      </c>
      <c r="O371" t="str">
        <f t="shared" si="11"/>
        <v>Montrose Public School</v>
      </c>
      <c r="P371" s="27">
        <v>1076</v>
      </c>
    </row>
    <row r="372" spans="1:16" x14ac:dyDescent="0.2">
      <c r="A372" s="28">
        <f t="shared" si="10"/>
        <v>1281</v>
      </c>
      <c r="B372" t="s">
        <v>483</v>
      </c>
      <c r="C372" s="285" t="s">
        <v>486</v>
      </c>
      <c r="D372" s="37"/>
      <c r="E372" s="37"/>
      <c r="F372" s="37"/>
      <c r="G372" s="37"/>
      <c r="H372" s="37"/>
      <c r="I372" s="37"/>
      <c r="J372" s="37"/>
      <c r="K372" s="37"/>
      <c r="L372" s="37"/>
      <c r="N372" t="s">
        <v>486</v>
      </c>
      <c r="O372" t="str">
        <f t="shared" si="11"/>
        <v>Morrish Public School</v>
      </c>
      <c r="P372" s="27">
        <v>1190</v>
      </c>
    </row>
    <row r="373" spans="1:16" x14ac:dyDescent="0.2">
      <c r="A373" s="28">
        <f t="shared" si="10"/>
        <v>1228</v>
      </c>
      <c r="B373" t="s">
        <v>484</v>
      </c>
      <c r="C373" s="285" t="s">
        <v>969</v>
      </c>
      <c r="D373" s="37"/>
      <c r="E373" s="37"/>
      <c r="F373" s="37"/>
      <c r="G373" s="37"/>
      <c r="H373" s="37"/>
      <c r="I373" s="37"/>
      <c r="J373" s="37"/>
      <c r="K373" s="37"/>
      <c r="L373" s="37"/>
      <c r="N373" t="s">
        <v>487</v>
      </c>
      <c r="O373" t="str">
        <f t="shared" si="11"/>
        <v>Morse Street Public School</v>
      </c>
      <c r="P373" s="27">
        <v>1020</v>
      </c>
    </row>
    <row r="374" spans="1:16" x14ac:dyDescent="0.2">
      <c r="A374" s="28">
        <f t="shared" si="10"/>
        <v>1076</v>
      </c>
      <c r="B374" t="s">
        <v>485</v>
      </c>
      <c r="C374" s="285" t="s">
        <v>488</v>
      </c>
      <c r="D374" s="37"/>
      <c r="E374" s="37"/>
      <c r="F374" s="37"/>
      <c r="G374" s="37"/>
      <c r="H374" s="37"/>
      <c r="I374" s="37"/>
      <c r="J374" s="37"/>
      <c r="K374" s="37"/>
      <c r="L374" s="37"/>
      <c r="N374" t="s">
        <v>488</v>
      </c>
      <c r="O374" t="str">
        <f t="shared" si="11"/>
        <v>Mountview Alternative School</v>
      </c>
      <c r="P374" s="27">
        <v>1075</v>
      </c>
    </row>
    <row r="375" spans="1:16" x14ac:dyDescent="0.2">
      <c r="A375" s="28">
        <f t="shared" si="10"/>
        <v>1190</v>
      </c>
      <c r="B375" t="s">
        <v>486</v>
      </c>
      <c r="C375" s="285" t="s">
        <v>489</v>
      </c>
      <c r="D375" s="37"/>
      <c r="E375" s="37"/>
      <c r="F375" s="37"/>
      <c r="G375" s="37"/>
      <c r="H375" s="37"/>
      <c r="I375" s="37"/>
      <c r="J375" s="37"/>
      <c r="K375" s="37"/>
      <c r="L375" s="37"/>
      <c r="N375" t="s">
        <v>489</v>
      </c>
      <c r="O375" t="str">
        <f t="shared" si="11"/>
        <v>Muirhead Public School</v>
      </c>
      <c r="P375" s="27">
        <v>1120</v>
      </c>
    </row>
    <row r="376" spans="1:16" x14ac:dyDescent="0.2">
      <c r="A376" s="28">
        <f t="shared" si="10"/>
        <v>1020</v>
      </c>
      <c r="B376" t="s">
        <v>487</v>
      </c>
      <c r="C376" s="285" t="s">
        <v>490</v>
      </c>
      <c r="D376" s="37"/>
      <c r="E376" s="37"/>
      <c r="F376" s="37"/>
      <c r="G376" s="37"/>
      <c r="H376" s="37"/>
      <c r="I376" s="37"/>
      <c r="J376" s="37"/>
      <c r="K376" s="37"/>
      <c r="L376" s="37"/>
      <c r="N376" t="s">
        <v>492</v>
      </c>
      <c r="O376" t="str">
        <f t="shared" si="11"/>
        <v>Nelson Mandela Park Public School</v>
      </c>
      <c r="P376" s="27">
        <v>1080</v>
      </c>
    </row>
    <row r="377" spans="1:16" x14ac:dyDescent="0.2">
      <c r="A377" s="28">
        <f t="shared" si="10"/>
        <v>1075</v>
      </c>
      <c r="B377" t="s">
        <v>488</v>
      </c>
      <c r="C377" s="285" t="s">
        <v>491</v>
      </c>
      <c r="D377" s="37"/>
      <c r="E377" s="37"/>
      <c r="F377" s="37"/>
      <c r="G377" s="37"/>
      <c r="H377" s="37"/>
      <c r="I377" s="37"/>
      <c r="J377" s="37"/>
      <c r="K377" s="37"/>
      <c r="L377" s="37"/>
      <c r="N377" t="s">
        <v>493</v>
      </c>
      <c r="O377" t="str">
        <f t="shared" si="11"/>
        <v>Newtonbrook Secondary School</v>
      </c>
      <c r="P377" s="27">
        <v>1137</v>
      </c>
    </row>
    <row r="378" spans="1:16" x14ac:dyDescent="0.2">
      <c r="A378" s="28">
        <f t="shared" si="10"/>
        <v>1120</v>
      </c>
      <c r="B378" t="s">
        <v>489</v>
      </c>
      <c r="C378" s="285" t="s">
        <v>492</v>
      </c>
      <c r="D378" s="37"/>
      <c r="E378" s="37"/>
      <c r="F378" s="37"/>
      <c r="G378" s="37"/>
      <c r="H378" s="37"/>
      <c r="I378" s="37"/>
      <c r="J378" s="37"/>
      <c r="K378" s="37"/>
      <c r="L378" s="37"/>
      <c r="N378" t="s">
        <v>494</v>
      </c>
      <c r="O378" t="str">
        <f t="shared" si="11"/>
        <v>Niagara Street Public School</v>
      </c>
      <c r="P378" s="27">
        <v>1399</v>
      </c>
    </row>
    <row r="379" spans="1:16" x14ac:dyDescent="0.2">
      <c r="A379" s="28" t="str">
        <f t="shared" si="10"/>
        <v>CC not found - Please enter</v>
      </c>
      <c r="B379" t="s">
        <v>490</v>
      </c>
      <c r="C379" s="285" t="s">
        <v>493</v>
      </c>
      <c r="D379" s="37"/>
      <c r="E379" s="37"/>
      <c r="F379" s="37"/>
      <c r="G379" s="37"/>
      <c r="H379" s="37"/>
      <c r="I379" s="37"/>
      <c r="J379" s="37"/>
      <c r="K379" s="37"/>
      <c r="L379" s="37"/>
      <c r="N379" t="s">
        <v>495</v>
      </c>
      <c r="O379" t="str">
        <f t="shared" si="11"/>
        <v>Norman Cook Public School</v>
      </c>
      <c r="P379" s="27">
        <v>1059</v>
      </c>
    </row>
    <row r="380" spans="1:16" x14ac:dyDescent="0.2">
      <c r="A380" s="28" t="str">
        <f t="shared" si="10"/>
        <v>CC not found - Please enter</v>
      </c>
      <c r="B380" t="s">
        <v>491</v>
      </c>
      <c r="C380" s="285" t="s">
        <v>970</v>
      </c>
      <c r="D380" s="37"/>
      <c r="E380" s="37"/>
      <c r="F380" s="37"/>
      <c r="G380" s="37"/>
      <c r="H380" s="37"/>
      <c r="I380" s="37"/>
      <c r="J380" s="37"/>
      <c r="K380" s="37"/>
      <c r="L380" s="37"/>
      <c r="N380" t="s">
        <v>496</v>
      </c>
      <c r="O380" t="str">
        <f t="shared" si="11"/>
        <v>Norman Ingram Public School</v>
      </c>
      <c r="P380" s="27" t="s">
        <v>727</v>
      </c>
    </row>
    <row r="381" spans="1:16" x14ac:dyDescent="0.2">
      <c r="A381" s="28">
        <f t="shared" si="10"/>
        <v>1080</v>
      </c>
      <c r="B381" t="s">
        <v>492</v>
      </c>
      <c r="C381" s="285" t="s">
        <v>971</v>
      </c>
      <c r="D381" s="37"/>
      <c r="E381" s="37"/>
      <c r="F381" s="37"/>
      <c r="G381" s="37"/>
      <c r="H381" s="37"/>
      <c r="I381" s="37"/>
      <c r="J381" s="37"/>
      <c r="K381" s="37"/>
      <c r="L381" s="37"/>
      <c r="N381" t="s">
        <v>497</v>
      </c>
      <c r="O381" t="str">
        <f t="shared" si="11"/>
        <v>Norseman Junior Middle School</v>
      </c>
      <c r="P381" s="27">
        <v>1042</v>
      </c>
    </row>
    <row r="382" spans="1:16" x14ac:dyDescent="0.2">
      <c r="A382" s="28">
        <f t="shared" si="10"/>
        <v>1137</v>
      </c>
      <c r="B382" t="s">
        <v>493</v>
      </c>
      <c r="C382" s="285" t="s">
        <v>496</v>
      </c>
      <c r="D382" s="37"/>
      <c r="E382" s="37"/>
      <c r="F382" s="37"/>
      <c r="G382" s="37"/>
      <c r="H382" s="37"/>
      <c r="I382" s="37"/>
      <c r="J382" s="37"/>
      <c r="K382" s="37"/>
      <c r="L382" s="37"/>
      <c r="N382" t="s">
        <v>498</v>
      </c>
      <c r="O382" t="str">
        <f t="shared" si="11"/>
        <v>North Agincourt Public School</v>
      </c>
      <c r="P382" s="27">
        <v>187</v>
      </c>
    </row>
    <row r="383" spans="1:16" x14ac:dyDescent="0.2">
      <c r="A383" s="28">
        <f t="shared" si="10"/>
        <v>1399</v>
      </c>
      <c r="B383" t="s">
        <v>494</v>
      </c>
      <c r="C383" s="285" t="s">
        <v>497</v>
      </c>
      <c r="D383" s="37"/>
      <c r="E383" s="37"/>
      <c r="F383" s="37"/>
      <c r="G383" s="37"/>
      <c r="H383" s="37"/>
      <c r="I383" s="37"/>
      <c r="J383" s="37"/>
      <c r="K383" s="37"/>
      <c r="L383" s="37"/>
      <c r="N383" t="s">
        <v>760</v>
      </c>
      <c r="O383" t="str">
        <f t="shared" si="11"/>
        <v/>
      </c>
      <c r="P383" s="27">
        <v>1043</v>
      </c>
    </row>
    <row r="384" spans="1:16" x14ac:dyDescent="0.2">
      <c r="A384" s="28">
        <f t="shared" si="10"/>
        <v>1059</v>
      </c>
      <c r="B384" t="s">
        <v>495</v>
      </c>
      <c r="C384" s="285" t="s">
        <v>972</v>
      </c>
      <c r="D384" s="37"/>
      <c r="E384" s="37"/>
      <c r="F384" s="37"/>
      <c r="G384" s="37"/>
      <c r="H384" s="37"/>
      <c r="I384" s="37"/>
      <c r="J384" s="37"/>
      <c r="K384" s="37"/>
      <c r="L384" s="37"/>
      <c r="N384" t="s">
        <v>783</v>
      </c>
      <c r="O384" t="str">
        <f t="shared" si="11"/>
        <v/>
      </c>
      <c r="P384" s="27">
        <v>1060</v>
      </c>
    </row>
    <row r="385" spans="1:16" x14ac:dyDescent="0.2">
      <c r="A385" s="28" t="str">
        <f t="shared" si="10"/>
        <v>3368/1034</v>
      </c>
      <c r="B385" t="s">
        <v>496</v>
      </c>
      <c r="C385" s="285" t="s">
        <v>499</v>
      </c>
      <c r="D385" s="37"/>
      <c r="E385" s="37"/>
      <c r="F385" s="37"/>
      <c r="G385" s="37"/>
      <c r="H385" s="37"/>
      <c r="I385" s="37"/>
      <c r="J385" s="37"/>
      <c r="K385" s="37"/>
      <c r="L385" s="37"/>
      <c r="N385" t="s">
        <v>784</v>
      </c>
      <c r="O385" t="str">
        <f t="shared" si="11"/>
        <v/>
      </c>
      <c r="P385" s="27">
        <v>1447</v>
      </c>
    </row>
    <row r="386" spans="1:16" x14ac:dyDescent="0.2">
      <c r="A386" s="28">
        <f t="shared" ref="A386:A449" si="12">_xlfn.IFNA(VLOOKUP(B386,O:P,2,FALSE),"CC not found - Please enter")</f>
        <v>1042</v>
      </c>
      <c r="B386" t="s">
        <v>497</v>
      </c>
      <c r="C386" s="285" t="s">
        <v>973</v>
      </c>
      <c r="D386" s="37"/>
      <c r="E386" s="37"/>
      <c r="F386" s="37"/>
      <c r="G386" s="37"/>
      <c r="H386" s="37"/>
      <c r="I386" s="37"/>
      <c r="J386" s="37"/>
      <c r="K386" s="37"/>
      <c r="L386" s="37"/>
      <c r="N386" t="s">
        <v>843</v>
      </c>
      <c r="O386" t="str">
        <f t="shared" ref="O386:O449" si="13">_xlfn.IFNA(VLOOKUP(N386,B:B,1,FALSE),"")</f>
        <v/>
      </c>
      <c r="P386" s="27">
        <v>1263</v>
      </c>
    </row>
    <row r="387" spans="1:16" x14ac:dyDescent="0.2">
      <c r="A387" s="28">
        <f t="shared" si="12"/>
        <v>187</v>
      </c>
      <c r="B387" t="s">
        <v>498</v>
      </c>
      <c r="C387" s="285" t="s">
        <v>974</v>
      </c>
      <c r="D387" s="37"/>
      <c r="E387" s="37"/>
      <c r="F387" s="37"/>
      <c r="G387" s="37"/>
      <c r="H387" s="37"/>
      <c r="I387" s="37"/>
      <c r="J387" s="37"/>
      <c r="K387" s="37"/>
      <c r="L387" s="37"/>
      <c r="N387" t="s">
        <v>503</v>
      </c>
      <c r="O387" t="str">
        <f t="shared" si="13"/>
        <v>North Kipling Junior Middle School</v>
      </c>
      <c r="P387" s="27">
        <v>1254</v>
      </c>
    </row>
    <row r="388" spans="1:16" x14ac:dyDescent="0.2">
      <c r="A388" s="28" t="str">
        <f t="shared" si="12"/>
        <v>CC not found - Please enter</v>
      </c>
      <c r="B388" t="s">
        <v>499</v>
      </c>
      <c r="C388" s="285" t="s">
        <v>1224</v>
      </c>
      <c r="D388" s="37"/>
      <c r="E388" s="37"/>
      <c r="F388" s="37"/>
      <c r="G388" s="37"/>
      <c r="H388" s="37"/>
      <c r="I388" s="37"/>
      <c r="J388" s="37"/>
      <c r="K388" s="37"/>
      <c r="L388" s="37"/>
      <c r="N388" t="s">
        <v>504</v>
      </c>
      <c r="O388" t="str">
        <f t="shared" si="13"/>
        <v>North Preparatory Junior Public School</v>
      </c>
      <c r="P388" s="27">
        <v>1021</v>
      </c>
    </row>
    <row r="389" spans="1:16" x14ac:dyDescent="0.2">
      <c r="A389" s="28" t="str">
        <f t="shared" si="12"/>
        <v>CC not found - Please enter</v>
      </c>
      <c r="B389" t="s">
        <v>500</v>
      </c>
      <c r="C389" s="285" t="s">
        <v>503</v>
      </c>
      <c r="D389" s="37"/>
      <c r="E389" s="37"/>
      <c r="F389" s="37"/>
      <c r="G389" s="37"/>
      <c r="H389" s="37"/>
      <c r="I389" s="37"/>
      <c r="J389" s="37"/>
      <c r="K389" s="37"/>
      <c r="L389" s="37"/>
      <c r="N389" t="s">
        <v>505</v>
      </c>
      <c r="O389" t="str">
        <f t="shared" si="13"/>
        <v>North Toronto Collegiate Institute</v>
      </c>
      <c r="P389" s="27">
        <v>11</v>
      </c>
    </row>
    <row r="390" spans="1:16" x14ac:dyDescent="0.2">
      <c r="A390" s="28" t="str">
        <f t="shared" si="12"/>
        <v>CC not found - Please enter</v>
      </c>
      <c r="B390" t="s">
        <v>501</v>
      </c>
      <c r="C390" s="285" t="s">
        <v>504</v>
      </c>
      <c r="D390" s="37"/>
      <c r="E390" s="37"/>
      <c r="F390" s="37"/>
      <c r="G390" s="37"/>
      <c r="H390" s="37"/>
      <c r="I390" s="37"/>
      <c r="J390" s="37"/>
      <c r="K390" s="37"/>
      <c r="L390" s="37"/>
      <c r="N390" t="s">
        <v>839</v>
      </c>
      <c r="O390" t="str">
        <f t="shared" si="13"/>
        <v/>
      </c>
      <c r="P390" s="27">
        <v>1419</v>
      </c>
    </row>
    <row r="391" spans="1:16" x14ac:dyDescent="0.2">
      <c r="A391" s="28" t="str">
        <f t="shared" si="12"/>
        <v>CC not found - Please enter</v>
      </c>
      <c r="B391" t="s">
        <v>502</v>
      </c>
      <c r="C391" s="285" t="s">
        <v>505</v>
      </c>
      <c r="D391" s="37"/>
      <c r="E391" s="37"/>
      <c r="F391" s="37"/>
      <c r="G391" s="37"/>
      <c r="H391" s="37"/>
      <c r="I391" s="37"/>
      <c r="J391" s="37"/>
      <c r="K391" s="37"/>
      <c r="L391" s="37"/>
      <c r="N391" t="s">
        <v>507</v>
      </c>
      <c r="O391" t="str">
        <f t="shared" si="13"/>
        <v>Northern Secondary School</v>
      </c>
      <c r="P391" s="27">
        <v>1077</v>
      </c>
    </row>
    <row r="392" spans="1:16" x14ac:dyDescent="0.2">
      <c r="A392" s="28">
        <f t="shared" si="12"/>
        <v>1254</v>
      </c>
      <c r="B392" t="s">
        <v>503</v>
      </c>
      <c r="C392" s="285" t="s">
        <v>1223</v>
      </c>
      <c r="D392" s="37"/>
      <c r="E392" s="37"/>
      <c r="F392" s="37"/>
      <c r="G392" s="37"/>
      <c r="H392" s="37"/>
      <c r="I392" s="37"/>
      <c r="J392" s="37"/>
      <c r="K392" s="37"/>
      <c r="L392" s="37"/>
      <c r="N392" t="s">
        <v>508</v>
      </c>
      <c r="O392" t="str">
        <f t="shared" si="13"/>
        <v>Northlea Elementary And Middle School</v>
      </c>
      <c r="P392" s="27">
        <v>1298</v>
      </c>
    </row>
    <row r="393" spans="1:16" x14ac:dyDescent="0.2">
      <c r="A393" s="28">
        <f t="shared" si="12"/>
        <v>1021</v>
      </c>
      <c r="B393" t="s">
        <v>504</v>
      </c>
      <c r="C393" s="285" t="s">
        <v>507</v>
      </c>
      <c r="D393" s="37"/>
      <c r="E393" s="37"/>
      <c r="F393" s="37"/>
      <c r="G393" s="37"/>
      <c r="H393" s="37"/>
      <c r="I393" s="37"/>
      <c r="J393" s="37"/>
      <c r="K393" s="37"/>
      <c r="L393" s="37"/>
      <c r="N393" t="s">
        <v>509</v>
      </c>
      <c r="O393" t="str">
        <f t="shared" si="13"/>
        <v>Northview Heights Secondary School</v>
      </c>
      <c r="P393" s="27">
        <v>1429</v>
      </c>
    </row>
    <row r="394" spans="1:16" x14ac:dyDescent="0.2">
      <c r="A394" s="28">
        <f t="shared" si="12"/>
        <v>11</v>
      </c>
      <c r="B394" t="s">
        <v>505</v>
      </c>
      <c r="C394" s="285" t="s">
        <v>975</v>
      </c>
      <c r="D394" s="37"/>
      <c r="E394" s="37"/>
      <c r="F394" s="37"/>
      <c r="G394" s="37"/>
      <c r="H394" s="37"/>
      <c r="I394" s="37"/>
      <c r="J394" s="37"/>
      <c r="K394" s="37"/>
      <c r="L394" s="37"/>
      <c r="N394" t="s">
        <v>510</v>
      </c>
      <c r="O394" t="str">
        <f t="shared" si="13"/>
        <v>Norway Public School</v>
      </c>
      <c r="P394" s="27">
        <v>1078</v>
      </c>
    </row>
    <row r="395" spans="1:16" x14ac:dyDescent="0.2">
      <c r="A395" s="28" t="str">
        <f t="shared" si="12"/>
        <v>CC not found - Please enter</v>
      </c>
      <c r="B395" t="s">
        <v>506</v>
      </c>
      <c r="C395" s="285" t="s">
        <v>509</v>
      </c>
      <c r="D395" s="37"/>
      <c r="E395" s="37"/>
      <c r="F395" s="37"/>
      <c r="G395" s="37"/>
      <c r="H395" s="37"/>
      <c r="I395" s="37"/>
      <c r="J395" s="37"/>
      <c r="K395" s="37"/>
      <c r="L395" s="37"/>
      <c r="N395" t="s">
        <v>511</v>
      </c>
      <c r="O395" t="str">
        <f t="shared" si="13"/>
        <v>Oakdale Park Middle School</v>
      </c>
      <c r="P395" s="27">
        <v>1122</v>
      </c>
    </row>
    <row r="396" spans="1:16" x14ac:dyDescent="0.2">
      <c r="A396" s="28">
        <f t="shared" si="12"/>
        <v>1077</v>
      </c>
      <c r="B396" t="s">
        <v>507</v>
      </c>
      <c r="C396" s="285" t="s">
        <v>976</v>
      </c>
      <c r="D396" s="37"/>
      <c r="E396" s="37"/>
      <c r="F396" s="37"/>
      <c r="G396" s="37"/>
      <c r="H396" s="37"/>
      <c r="I396" s="37"/>
      <c r="J396" s="37"/>
      <c r="K396" s="37"/>
      <c r="L396" s="37"/>
      <c r="N396" t="s">
        <v>512</v>
      </c>
      <c r="O396" t="str">
        <f t="shared" si="13"/>
        <v>Oakridge Junior Public School</v>
      </c>
      <c r="P396" s="27">
        <v>1191</v>
      </c>
    </row>
    <row r="397" spans="1:16" x14ac:dyDescent="0.2">
      <c r="A397" s="28">
        <f t="shared" si="12"/>
        <v>1298</v>
      </c>
      <c r="B397" t="s">
        <v>508</v>
      </c>
      <c r="C397" s="285" t="s">
        <v>511</v>
      </c>
      <c r="D397" s="37"/>
      <c r="E397" s="37"/>
      <c r="F397" s="37"/>
      <c r="G397" s="37"/>
      <c r="H397" s="37"/>
      <c r="I397" s="37"/>
      <c r="J397" s="37"/>
      <c r="K397" s="37"/>
      <c r="L397" s="37"/>
      <c r="N397" t="s">
        <v>513</v>
      </c>
      <c r="O397" t="str">
        <f t="shared" si="13"/>
        <v>Oakwood Collegiate Institute</v>
      </c>
      <c r="P397" s="27">
        <v>4028</v>
      </c>
    </row>
    <row r="398" spans="1:16" x14ac:dyDescent="0.2">
      <c r="A398" s="28">
        <f t="shared" si="12"/>
        <v>1429</v>
      </c>
      <c r="B398" t="s">
        <v>509</v>
      </c>
      <c r="C398" s="285" t="s">
        <v>512</v>
      </c>
      <c r="D398" s="37"/>
      <c r="E398" s="37"/>
      <c r="F398" s="37"/>
      <c r="G398" s="37"/>
      <c r="H398" s="37"/>
      <c r="I398" s="37"/>
      <c r="J398" s="37"/>
      <c r="K398" s="37"/>
      <c r="L398" s="37"/>
      <c r="N398" t="s">
        <v>514</v>
      </c>
      <c r="O398" t="str">
        <f t="shared" si="13"/>
        <v>OASIS Alternative Secondary School</v>
      </c>
      <c r="P398" s="27">
        <v>243</v>
      </c>
    </row>
    <row r="399" spans="1:16" x14ac:dyDescent="0.2">
      <c r="A399" s="28">
        <f t="shared" si="12"/>
        <v>1078</v>
      </c>
      <c r="B399" t="s">
        <v>510</v>
      </c>
      <c r="C399" s="285" t="s">
        <v>513</v>
      </c>
      <c r="D399" s="37"/>
      <c r="E399" s="37"/>
      <c r="F399" s="37"/>
      <c r="G399" s="37"/>
      <c r="H399" s="37"/>
      <c r="I399" s="37"/>
      <c r="J399" s="37"/>
      <c r="K399" s="37"/>
      <c r="L399" s="37"/>
      <c r="N399" t="s">
        <v>743</v>
      </c>
      <c r="O399" t="str">
        <f t="shared" si="13"/>
        <v/>
      </c>
      <c r="P399" s="27">
        <v>1121</v>
      </c>
    </row>
    <row r="400" spans="1:16" x14ac:dyDescent="0.2">
      <c r="A400" s="28">
        <f t="shared" si="12"/>
        <v>1122</v>
      </c>
      <c r="B400" t="s">
        <v>511</v>
      </c>
      <c r="C400" s="285" t="s">
        <v>977</v>
      </c>
      <c r="D400" s="37"/>
      <c r="E400" s="37"/>
      <c r="F400" s="37"/>
      <c r="G400" s="37"/>
      <c r="H400" s="37"/>
      <c r="I400" s="37"/>
      <c r="J400" s="37"/>
      <c r="K400" s="37"/>
      <c r="L400" s="37"/>
      <c r="N400" s="10" t="s">
        <v>516</v>
      </c>
      <c r="O400" t="str">
        <f t="shared" si="13"/>
        <v>Ogden Public School</v>
      </c>
      <c r="P400" s="27">
        <v>84</v>
      </c>
    </row>
    <row r="401" spans="1:16" x14ac:dyDescent="0.2">
      <c r="A401" s="28">
        <f t="shared" si="12"/>
        <v>1191</v>
      </c>
      <c r="B401" t="s">
        <v>512</v>
      </c>
      <c r="C401" s="285" t="s">
        <v>515</v>
      </c>
      <c r="D401" s="37"/>
      <c r="E401" s="37"/>
      <c r="F401" s="37"/>
      <c r="G401" s="37"/>
      <c r="H401" s="37"/>
      <c r="I401" s="37"/>
      <c r="J401" s="37"/>
      <c r="K401" s="37"/>
      <c r="L401" s="37"/>
      <c r="N401" t="s">
        <v>517</v>
      </c>
      <c r="O401" t="str">
        <f t="shared" si="13"/>
        <v>Orde Street Public School</v>
      </c>
      <c r="P401" s="27">
        <v>1401</v>
      </c>
    </row>
    <row r="402" spans="1:16" x14ac:dyDescent="0.2">
      <c r="A402" s="28">
        <f t="shared" si="12"/>
        <v>4028</v>
      </c>
      <c r="B402" t="s">
        <v>513</v>
      </c>
      <c r="C402" s="285" t="s">
        <v>978</v>
      </c>
      <c r="D402" s="37"/>
      <c r="E402" s="37"/>
      <c r="F402" s="37"/>
      <c r="G402" s="37"/>
      <c r="H402" s="37"/>
      <c r="I402" s="37"/>
      <c r="J402" s="37"/>
      <c r="K402" s="37"/>
      <c r="L402" s="37"/>
      <c r="N402" t="s">
        <v>518</v>
      </c>
      <c r="O402" t="str">
        <f t="shared" si="13"/>
        <v>Oriole Park Public School</v>
      </c>
      <c r="P402" s="27">
        <v>247</v>
      </c>
    </row>
    <row r="403" spans="1:16" x14ac:dyDescent="0.2">
      <c r="A403" s="28">
        <f t="shared" si="12"/>
        <v>243</v>
      </c>
      <c r="B403" t="s">
        <v>514</v>
      </c>
      <c r="C403" s="285" t="s">
        <v>517</v>
      </c>
      <c r="D403" s="37"/>
      <c r="E403" s="37"/>
      <c r="F403" s="37"/>
      <c r="G403" s="37"/>
      <c r="H403" s="37"/>
      <c r="I403" s="37"/>
      <c r="J403" s="37"/>
      <c r="K403" s="37"/>
      <c r="L403" s="37"/>
      <c r="N403" t="s">
        <v>812</v>
      </c>
      <c r="O403" t="str">
        <f t="shared" si="13"/>
        <v/>
      </c>
      <c r="P403" s="27">
        <v>1229</v>
      </c>
    </row>
    <row r="404" spans="1:16" x14ac:dyDescent="0.2">
      <c r="A404" s="28" t="str">
        <f t="shared" si="12"/>
        <v>CC not found - Please enter</v>
      </c>
      <c r="B404" t="s">
        <v>515</v>
      </c>
      <c r="C404" s="285" t="s">
        <v>979</v>
      </c>
      <c r="D404" s="37"/>
      <c r="E404" s="37"/>
      <c r="F404" s="37"/>
      <c r="G404" s="37"/>
      <c r="H404" s="37"/>
      <c r="I404" s="37"/>
      <c r="J404" s="37"/>
      <c r="K404" s="37"/>
      <c r="L404" s="37"/>
      <c r="N404" t="s">
        <v>832</v>
      </c>
      <c r="O404" t="str">
        <f t="shared" si="13"/>
        <v/>
      </c>
      <c r="P404" s="27">
        <v>448</v>
      </c>
    </row>
    <row r="405" spans="1:16" x14ac:dyDescent="0.2">
      <c r="A405" s="28">
        <f t="shared" si="12"/>
        <v>84</v>
      </c>
      <c r="B405" t="s">
        <v>516</v>
      </c>
      <c r="C405" s="285" t="s">
        <v>812</v>
      </c>
      <c r="D405" s="37"/>
      <c r="E405" s="37"/>
      <c r="F405" s="37"/>
      <c r="G405" s="37"/>
      <c r="H405" s="37"/>
      <c r="I405" s="37"/>
      <c r="J405" s="37"/>
      <c r="K405" s="37"/>
      <c r="L405" s="37"/>
      <c r="N405" t="s">
        <v>520</v>
      </c>
      <c r="O405" t="str">
        <f t="shared" si="13"/>
        <v>Owen Public School</v>
      </c>
      <c r="P405" s="27">
        <v>58</v>
      </c>
    </row>
    <row r="406" spans="1:16" x14ac:dyDescent="0.2">
      <c r="A406" s="28">
        <f t="shared" si="12"/>
        <v>1401</v>
      </c>
      <c r="B406" t="s">
        <v>517</v>
      </c>
      <c r="C406" s="40" t="s">
        <v>698</v>
      </c>
      <c r="D406" s="37"/>
      <c r="E406" s="37"/>
      <c r="F406" s="37"/>
      <c r="G406" s="37"/>
      <c r="H406" s="37"/>
      <c r="I406" s="37"/>
      <c r="J406" s="37"/>
      <c r="K406" s="37"/>
      <c r="L406" s="37"/>
      <c r="N406" t="s">
        <v>521</v>
      </c>
      <c r="O406" t="str">
        <f t="shared" si="13"/>
        <v>Palmerston Avenue Public School</v>
      </c>
      <c r="P406" s="27">
        <v>1079</v>
      </c>
    </row>
    <row r="407" spans="1:16" x14ac:dyDescent="0.2">
      <c r="A407" s="28">
        <f t="shared" si="12"/>
        <v>247</v>
      </c>
      <c r="B407" t="s">
        <v>518</v>
      </c>
      <c r="C407" s="285" t="s">
        <v>520</v>
      </c>
      <c r="D407" s="37"/>
      <c r="E407" s="37"/>
      <c r="F407" s="37"/>
      <c r="G407" s="37"/>
      <c r="H407" s="37"/>
      <c r="I407" s="37"/>
      <c r="J407" s="37"/>
      <c r="K407" s="37"/>
      <c r="L407" s="37"/>
      <c r="N407" t="s">
        <v>813</v>
      </c>
      <c r="O407" t="str">
        <f t="shared" si="13"/>
        <v/>
      </c>
      <c r="P407" s="27">
        <v>1444</v>
      </c>
    </row>
    <row r="408" spans="1:16" x14ac:dyDescent="0.2">
      <c r="A408" s="28" t="str">
        <f t="shared" si="12"/>
        <v>CC not found - Please enter</v>
      </c>
      <c r="B408" t="s">
        <v>519</v>
      </c>
      <c r="C408" s="285" t="s">
        <v>980</v>
      </c>
      <c r="D408" s="37"/>
      <c r="E408" s="37"/>
      <c r="F408" s="37"/>
      <c r="G408" s="37"/>
      <c r="H408" s="37"/>
      <c r="I408" s="37"/>
      <c r="J408" s="37"/>
      <c r="K408" s="37"/>
      <c r="L408" s="37"/>
      <c r="N408" t="s">
        <v>744</v>
      </c>
      <c r="O408" t="str">
        <f t="shared" si="13"/>
        <v/>
      </c>
      <c r="P408" s="27">
        <v>1283</v>
      </c>
    </row>
    <row r="409" spans="1:16" x14ac:dyDescent="0.2">
      <c r="A409" s="28">
        <f t="shared" si="12"/>
        <v>58</v>
      </c>
      <c r="B409" t="s">
        <v>520</v>
      </c>
      <c r="C409" s="285" t="s">
        <v>813</v>
      </c>
      <c r="D409" s="37"/>
      <c r="E409" s="37"/>
      <c r="F409" s="37"/>
      <c r="G409" s="37"/>
      <c r="H409" s="37"/>
      <c r="I409" s="37"/>
      <c r="J409" s="37"/>
      <c r="K409" s="37"/>
      <c r="L409" s="37"/>
      <c r="N409" t="s">
        <v>524</v>
      </c>
      <c r="O409" t="str">
        <f t="shared" si="13"/>
        <v>Park Lawn Junior Middle School</v>
      </c>
      <c r="P409" s="27">
        <v>1044</v>
      </c>
    </row>
    <row r="410" spans="1:16" x14ac:dyDescent="0.2">
      <c r="A410" s="28">
        <f t="shared" si="12"/>
        <v>1079</v>
      </c>
      <c r="B410" t="s">
        <v>521</v>
      </c>
      <c r="C410" s="285" t="s">
        <v>523</v>
      </c>
      <c r="D410" s="37"/>
      <c r="E410" s="37"/>
      <c r="F410" s="37"/>
      <c r="G410" s="37"/>
      <c r="H410" s="37"/>
      <c r="I410" s="37"/>
      <c r="J410" s="37"/>
      <c r="K410" s="37"/>
      <c r="L410" s="37"/>
      <c r="N410" t="s">
        <v>525</v>
      </c>
      <c r="O410" t="str">
        <f t="shared" si="13"/>
        <v>Parkdale Collegiate Institute</v>
      </c>
      <c r="P410" s="27">
        <v>1230</v>
      </c>
    </row>
    <row r="411" spans="1:16" x14ac:dyDescent="0.2">
      <c r="A411" s="28" t="str">
        <f t="shared" si="12"/>
        <v>CC not found - Please enter</v>
      </c>
      <c r="B411" t="s">
        <v>522</v>
      </c>
      <c r="C411" s="285" t="s">
        <v>524</v>
      </c>
      <c r="D411" s="37"/>
      <c r="E411" s="37"/>
      <c r="F411" s="37"/>
      <c r="G411" s="37"/>
      <c r="H411" s="37"/>
      <c r="I411" s="37"/>
      <c r="J411" s="37"/>
      <c r="K411" s="37"/>
      <c r="L411" s="37"/>
      <c r="N411" t="s">
        <v>526</v>
      </c>
      <c r="O411" t="str">
        <f t="shared" si="13"/>
        <v>Parkdale Public School</v>
      </c>
      <c r="P411" s="27">
        <v>1231</v>
      </c>
    </row>
    <row r="412" spans="1:16" x14ac:dyDescent="0.2">
      <c r="A412" s="28" t="str">
        <f t="shared" si="12"/>
        <v>CC not found - Please enter</v>
      </c>
      <c r="B412" t="s">
        <v>523</v>
      </c>
      <c r="C412" s="285" t="s">
        <v>525</v>
      </c>
      <c r="D412" s="37"/>
      <c r="E412" s="37"/>
      <c r="F412" s="37"/>
      <c r="G412" s="37"/>
      <c r="H412" s="37"/>
      <c r="I412" s="37"/>
      <c r="J412" s="37"/>
      <c r="K412" s="37"/>
      <c r="L412" s="37"/>
      <c r="N412" t="s">
        <v>527</v>
      </c>
      <c r="O412" t="str">
        <f t="shared" si="13"/>
        <v>Parkfield Junior School</v>
      </c>
      <c r="P412" s="27">
        <v>4016</v>
      </c>
    </row>
    <row r="413" spans="1:16" x14ac:dyDescent="0.2">
      <c r="A413" s="28">
        <f t="shared" si="12"/>
        <v>1044</v>
      </c>
      <c r="B413" t="s">
        <v>524</v>
      </c>
      <c r="C413" s="285" t="s">
        <v>981</v>
      </c>
      <c r="D413" s="37"/>
      <c r="E413" s="37"/>
      <c r="F413" s="37"/>
      <c r="G413" s="37"/>
      <c r="H413" s="37"/>
      <c r="I413" s="37"/>
      <c r="J413" s="37"/>
      <c r="K413" s="37"/>
      <c r="L413" s="37"/>
      <c r="N413" t="s">
        <v>528</v>
      </c>
      <c r="O413" t="str">
        <f t="shared" si="13"/>
        <v>Parkside Public School</v>
      </c>
      <c r="P413" s="27">
        <v>173</v>
      </c>
    </row>
    <row r="414" spans="1:16" x14ac:dyDescent="0.2">
      <c r="A414" s="28">
        <f t="shared" si="12"/>
        <v>1230</v>
      </c>
      <c r="B414" t="s">
        <v>525</v>
      </c>
      <c r="C414" s="285" t="s">
        <v>527</v>
      </c>
      <c r="D414" s="37"/>
      <c r="E414" s="37"/>
      <c r="F414" s="37"/>
      <c r="G414" s="37"/>
      <c r="H414" s="37"/>
      <c r="I414" s="37"/>
      <c r="J414" s="37"/>
      <c r="K414" s="37"/>
      <c r="L414" s="37"/>
      <c r="N414" t="s">
        <v>842</v>
      </c>
      <c r="O414" t="str">
        <f t="shared" si="13"/>
        <v/>
      </c>
      <c r="P414" s="27">
        <v>1262</v>
      </c>
    </row>
    <row r="415" spans="1:16" x14ac:dyDescent="0.2">
      <c r="A415" s="28">
        <f t="shared" si="12"/>
        <v>1231</v>
      </c>
      <c r="B415" t="s">
        <v>526</v>
      </c>
      <c r="C415" s="285" t="s">
        <v>982</v>
      </c>
      <c r="D415" s="37"/>
      <c r="E415" s="37"/>
      <c r="F415" s="37"/>
      <c r="G415" s="37"/>
      <c r="H415" s="37"/>
      <c r="I415" s="37"/>
      <c r="J415" s="37"/>
      <c r="K415" s="37"/>
      <c r="L415" s="37"/>
      <c r="N415" t="s">
        <v>530</v>
      </c>
      <c r="O415" t="str">
        <f t="shared" si="13"/>
        <v>Pauline Johnson Public School</v>
      </c>
      <c r="P415" s="27">
        <v>1061</v>
      </c>
    </row>
    <row r="416" spans="1:16" x14ac:dyDescent="0.2">
      <c r="A416" s="28">
        <f t="shared" si="12"/>
        <v>4016</v>
      </c>
      <c r="B416" t="s">
        <v>527</v>
      </c>
      <c r="C416" s="285" t="s">
        <v>529</v>
      </c>
      <c r="D416" s="37"/>
      <c r="E416" s="37"/>
      <c r="F416" s="37"/>
      <c r="G416" s="37"/>
      <c r="H416" s="37"/>
      <c r="I416" s="37"/>
      <c r="J416" s="37"/>
      <c r="K416" s="37"/>
      <c r="L416" s="37"/>
      <c r="N416" t="s">
        <v>531</v>
      </c>
      <c r="O416" t="str">
        <f t="shared" si="13"/>
        <v>Pauline Public School</v>
      </c>
      <c r="P416" s="27">
        <v>1232</v>
      </c>
    </row>
    <row r="417" spans="1:16" x14ac:dyDescent="0.2">
      <c r="A417" s="28">
        <f t="shared" si="12"/>
        <v>173</v>
      </c>
      <c r="B417" t="s">
        <v>528</v>
      </c>
      <c r="C417" s="285" t="s">
        <v>983</v>
      </c>
      <c r="D417" s="37"/>
      <c r="E417" s="37"/>
      <c r="F417" s="37"/>
      <c r="G417" s="37"/>
      <c r="H417" s="37"/>
      <c r="I417" s="37"/>
      <c r="J417" s="37"/>
      <c r="K417" s="37"/>
      <c r="L417" s="37"/>
      <c r="N417" t="s">
        <v>745</v>
      </c>
      <c r="O417" t="str">
        <f t="shared" si="13"/>
        <v/>
      </c>
      <c r="P417" s="27">
        <v>63</v>
      </c>
    </row>
    <row r="418" spans="1:16" x14ac:dyDescent="0.2">
      <c r="A418" s="28" t="str">
        <f t="shared" si="12"/>
        <v>CC not found - Please enter</v>
      </c>
      <c r="B418" t="s">
        <v>529</v>
      </c>
      <c r="C418" s="285" t="s">
        <v>984</v>
      </c>
      <c r="D418" s="37"/>
      <c r="E418" s="37"/>
      <c r="F418" s="37"/>
      <c r="G418" s="37"/>
      <c r="H418" s="37"/>
      <c r="I418" s="37"/>
      <c r="J418" s="37"/>
      <c r="K418" s="37"/>
      <c r="L418" s="37"/>
      <c r="N418" t="s">
        <v>533</v>
      </c>
      <c r="O418" t="str">
        <f t="shared" si="13"/>
        <v>Percy Williams Public School</v>
      </c>
      <c r="P418" s="27">
        <v>190</v>
      </c>
    </row>
    <row r="419" spans="1:16" x14ac:dyDescent="0.2">
      <c r="A419" s="28">
        <f t="shared" si="12"/>
        <v>1061</v>
      </c>
      <c r="B419" t="s">
        <v>530</v>
      </c>
      <c r="C419" s="285" t="s">
        <v>532</v>
      </c>
      <c r="D419" s="37"/>
      <c r="E419" s="37"/>
      <c r="F419" s="37"/>
      <c r="G419" s="37"/>
      <c r="H419" s="37"/>
      <c r="I419" s="37"/>
      <c r="J419" s="37"/>
      <c r="K419" s="37"/>
      <c r="L419" s="37"/>
      <c r="N419" t="s">
        <v>534</v>
      </c>
      <c r="O419" t="str">
        <f t="shared" si="13"/>
        <v>Perth Avenue Public School</v>
      </c>
      <c r="P419" s="27">
        <v>1233</v>
      </c>
    </row>
    <row r="420" spans="1:16" x14ac:dyDescent="0.2">
      <c r="A420" s="28">
        <f t="shared" si="12"/>
        <v>1232</v>
      </c>
      <c r="B420" t="s">
        <v>531</v>
      </c>
      <c r="C420" s="285" t="s">
        <v>985</v>
      </c>
      <c r="D420" s="37"/>
      <c r="E420" s="37"/>
      <c r="F420" s="37"/>
      <c r="G420" s="37"/>
      <c r="H420" s="37"/>
      <c r="I420" s="37"/>
      <c r="J420" s="37"/>
      <c r="K420" s="37"/>
      <c r="L420" s="37"/>
      <c r="N420" t="s">
        <v>535</v>
      </c>
      <c r="O420" t="str">
        <f t="shared" si="13"/>
        <v>Pierre Laporte Middle School</v>
      </c>
      <c r="P420" s="27">
        <v>54</v>
      </c>
    </row>
    <row r="421" spans="1:16" x14ac:dyDescent="0.2">
      <c r="A421" s="28" t="str">
        <f t="shared" si="12"/>
        <v>CC not found - Please enter</v>
      </c>
      <c r="B421" t="s">
        <v>532</v>
      </c>
      <c r="C421" s="285" t="s">
        <v>986</v>
      </c>
      <c r="D421" s="37"/>
      <c r="E421" s="37"/>
      <c r="F421" s="37"/>
      <c r="G421" s="37"/>
      <c r="H421" s="37"/>
      <c r="I421" s="37"/>
      <c r="J421" s="37"/>
      <c r="K421" s="37"/>
      <c r="L421" s="37"/>
      <c r="N421" t="s">
        <v>536</v>
      </c>
      <c r="O421" t="str">
        <f t="shared" si="13"/>
        <v>Pineway Public School</v>
      </c>
      <c r="P421" s="27">
        <v>1860</v>
      </c>
    </row>
    <row r="422" spans="1:16" x14ac:dyDescent="0.2">
      <c r="A422" s="28">
        <f t="shared" si="12"/>
        <v>190</v>
      </c>
      <c r="B422" t="s">
        <v>533</v>
      </c>
      <c r="C422" s="285" t="s">
        <v>535</v>
      </c>
      <c r="D422" s="37"/>
      <c r="E422" s="37"/>
      <c r="F422" s="37"/>
      <c r="G422" s="37"/>
      <c r="H422" s="37"/>
      <c r="I422" s="37"/>
      <c r="J422" s="37"/>
      <c r="K422" s="37"/>
      <c r="L422" s="37"/>
      <c r="N422" t="s">
        <v>537</v>
      </c>
      <c r="O422" t="str">
        <f t="shared" si="13"/>
        <v>Pleasant Public School</v>
      </c>
      <c r="P422" s="27">
        <v>1123</v>
      </c>
    </row>
    <row r="423" spans="1:16" x14ac:dyDescent="0.2">
      <c r="A423" s="28">
        <f t="shared" si="12"/>
        <v>1233</v>
      </c>
      <c r="B423" t="s">
        <v>534</v>
      </c>
      <c r="C423" s="285" t="s">
        <v>536</v>
      </c>
      <c r="D423" s="37"/>
      <c r="E423" s="37"/>
      <c r="F423" s="37"/>
      <c r="G423" s="37"/>
      <c r="H423" s="37"/>
      <c r="I423" s="37"/>
      <c r="J423" s="37"/>
      <c r="K423" s="37"/>
      <c r="L423" s="37"/>
      <c r="N423" t="s">
        <v>538</v>
      </c>
      <c r="O423" t="str">
        <f t="shared" si="13"/>
        <v>Pleasant View Middle School</v>
      </c>
      <c r="P423" s="27" t="s">
        <v>728</v>
      </c>
    </row>
    <row r="424" spans="1:16" x14ac:dyDescent="0.2">
      <c r="A424" s="28">
        <f t="shared" si="12"/>
        <v>54</v>
      </c>
      <c r="B424" t="s">
        <v>535</v>
      </c>
      <c r="C424" s="285" t="s">
        <v>537</v>
      </c>
      <c r="D424" s="37"/>
      <c r="E424" s="37"/>
      <c r="F424" s="37"/>
      <c r="G424" s="37"/>
      <c r="H424" s="37"/>
      <c r="I424" s="37"/>
      <c r="J424" s="37"/>
      <c r="K424" s="37"/>
      <c r="L424" s="37"/>
      <c r="N424" t="s">
        <v>539</v>
      </c>
      <c r="O424" t="str">
        <f t="shared" si="13"/>
        <v>Poplar Road Public School</v>
      </c>
      <c r="P424" s="27">
        <v>1353</v>
      </c>
    </row>
    <row r="425" spans="1:16" x14ac:dyDescent="0.2">
      <c r="A425" s="28">
        <f t="shared" si="12"/>
        <v>1860</v>
      </c>
      <c r="B425" t="s">
        <v>536</v>
      </c>
      <c r="C425" s="285" t="s">
        <v>538</v>
      </c>
      <c r="D425" s="37"/>
      <c r="E425" s="37"/>
      <c r="F425" s="37"/>
      <c r="G425" s="37"/>
      <c r="H425" s="37"/>
      <c r="I425" s="37"/>
      <c r="J425" s="37"/>
      <c r="K425" s="37"/>
      <c r="L425" s="37"/>
      <c r="N425" t="s">
        <v>540</v>
      </c>
      <c r="O425" t="str">
        <f t="shared" si="13"/>
        <v>Port Royal Public School</v>
      </c>
      <c r="P425" s="27">
        <v>1013</v>
      </c>
    </row>
    <row r="426" spans="1:16" x14ac:dyDescent="0.2">
      <c r="A426" s="28">
        <f t="shared" si="12"/>
        <v>1123</v>
      </c>
      <c r="B426" t="s">
        <v>537</v>
      </c>
      <c r="C426" s="285" t="s">
        <v>987</v>
      </c>
      <c r="D426" s="37"/>
      <c r="E426" s="37"/>
      <c r="F426" s="37"/>
      <c r="G426" s="37"/>
      <c r="H426" s="37"/>
      <c r="I426" s="37"/>
      <c r="J426" s="37"/>
      <c r="K426" s="37"/>
      <c r="L426" s="37"/>
      <c r="N426" t="s">
        <v>541</v>
      </c>
      <c r="O426" t="str">
        <f t="shared" si="13"/>
        <v>Portage Trail Community School</v>
      </c>
      <c r="P426" s="27">
        <v>1255</v>
      </c>
    </row>
    <row r="427" spans="1:16" x14ac:dyDescent="0.2">
      <c r="A427" s="28" t="str">
        <f t="shared" si="12"/>
        <v>3369/1288</v>
      </c>
      <c r="B427" t="s">
        <v>538</v>
      </c>
      <c r="C427" s="285" t="s">
        <v>540</v>
      </c>
      <c r="D427" s="37"/>
      <c r="E427" s="37"/>
      <c r="F427" s="37"/>
      <c r="G427" s="37"/>
      <c r="H427" s="37"/>
      <c r="I427" s="37"/>
      <c r="J427" s="37"/>
      <c r="K427" s="37"/>
      <c r="L427" s="37"/>
      <c r="N427" t="s">
        <v>542</v>
      </c>
      <c r="O427" t="str">
        <f t="shared" si="13"/>
        <v>Presteign Heights Public School</v>
      </c>
      <c r="P427" s="27">
        <v>1431</v>
      </c>
    </row>
    <row r="428" spans="1:16" x14ac:dyDescent="0.2">
      <c r="A428" s="28">
        <f t="shared" si="12"/>
        <v>1353</v>
      </c>
      <c r="B428" t="s">
        <v>539</v>
      </c>
      <c r="C428" s="285" t="s">
        <v>541</v>
      </c>
      <c r="D428" s="37"/>
      <c r="E428" s="37"/>
      <c r="F428" s="37"/>
      <c r="G428" s="37"/>
      <c r="H428" s="37"/>
      <c r="I428" s="37"/>
      <c r="J428" s="37"/>
      <c r="K428" s="37"/>
      <c r="L428" s="37"/>
      <c r="N428" t="s">
        <v>543</v>
      </c>
      <c r="O428" t="str">
        <f t="shared" si="13"/>
        <v>Princess Margaret Junior School</v>
      </c>
      <c r="P428" s="27">
        <v>1432</v>
      </c>
    </row>
    <row r="429" spans="1:16" x14ac:dyDescent="0.2">
      <c r="A429" s="28">
        <f t="shared" si="12"/>
        <v>1013</v>
      </c>
      <c r="B429" t="s">
        <v>540</v>
      </c>
      <c r="C429" s="285" t="s">
        <v>988</v>
      </c>
      <c r="D429" s="37"/>
      <c r="E429" s="37"/>
      <c r="F429" s="37"/>
      <c r="G429" s="37"/>
      <c r="H429" s="37"/>
      <c r="I429" s="37"/>
      <c r="J429" s="37"/>
      <c r="K429" s="37"/>
      <c r="L429" s="37"/>
      <c r="N429" t="s">
        <v>814</v>
      </c>
      <c r="O429" t="str">
        <f t="shared" si="13"/>
        <v/>
      </c>
      <c r="P429" s="27">
        <v>1235</v>
      </c>
    </row>
    <row r="430" spans="1:16" x14ac:dyDescent="0.2">
      <c r="A430" s="28">
        <f t="shared" si="12"/>
        <v>1255</v>
      </c>
      <c r="B430" t="s">
        <v>541</v>
      </c>
      <c r="C430" s="285" t="s">
        <v>543</v>
      </c>
      <c r="D430" s="37"/>
      <c r="E430" s="37"/>
      <c r="F430" s="37"/>
      <c r="G430" s="37"/>
      <c r="H430" s="37"/>
      <c r="I430" s="37"/>
      <c r="J430" s="37"/>
      <c r="K430" s="37"/>
      <c r="L430" s="37"/>
      <c r="N430" t="s">
        <v>545</v>
      </c>
      <c r="O430" t="str">
        <f t="shared" si="13"/>
        <v>Queen Victoria Public School</v>
      </c>
      <c r="P430" s="27">
        <v>1236</v>
      </c>
    </row>
    <row r="431" spans="1:16" x14ac:dyDescent="0.2">
      <c r="A431" s="28">
        <f t="shared" si="12"/>
        <v>1431</v>
      </c>
      <c r="B431" t="s">
        <v>542</v>
      </c>
      <c r="C431" s="285" t="s">
        <v>814</v>
      </c>
      <c r="D431" s="37"/>
      <c r="E431" s="37"/>
      <c r="F431" s="37"/>
      <c r="G431" s="37"/>
      <c r="H431" s="37"/>
      <c r="I431" s="37"/>
      <c r="J431" s="37"/>
      <c r="K431" s="37"/>
      <c r="L431" s="37"/>
      <c r="N431" t="s">
        <v>546</v>
      </c>
      <c r="O431" t="str">
        <f t="shared" si="13"/>
        <v>Quest Alternative School</v>
      </c>
      <c r="P431" s="27">
        <v>1237</v>
      </c>
    </row>
    <row r="432" spans="1:16" x14ac:dyDescent="0.2">
      <c r="A432" s="28">
        <f t="shared" si="12"/>
        <v>1432</v>
      </c>
      <c r="B432" t="s">
        <v>543</v>
      </c>
      <c r="C432" s="285" t="s">
        <v>1227</v>
      </c>
      <c r="D432" s="37"/>
      <c r="E432" s="37"/>
      <c r="F432" s="37"/>
      <c r="G432" s="37"/>
      <c r="H432" s="37"/>
      <c r="I432" s="37"/>
      <c r="J432" s="37"/>
      <c r="K432" s="37"/>
      <c r="L432" s="37"/>
      <c r="N432" t="s">
        <v>547</v>
      </c>
      <c r="O432" t="str">
        <f t="shared" si="13"/>
        <v>R H King Academy</v>
      </c>
      <c r="P432" s="27">
        <v>189</v>
      </c>
    </row>
    <row r="433" spans="1:16" x14ac:dyDescent="0.2">
      <c r="A433" s="28" t="str">
        <f t="shared" si="12"/>
        <v>CC not found - Please enter</v>
      </c>
      <c r="B433" t="s">
        <v>544</v>
      </c>
      <c r="C433" s="285" t="s">
        <v>989</v>
      </c>
      <c r="D433" s="37"/>
      <c r="E433" s="37"/>
      <c r="F433" s="37"/>
      <c r="G433" s="37"/>
      <c r="H433" s="37"/>
      <c r="I433" s="37"/>
      <c r="J433" s="37"/>
      <c r="K433" s="37"/>
      <c r="L433" s="37"/>
      <c r="N433" t="s">
        <v>548</v>
      </c>
      <c r="O433" t="str">
        <f t="shared" si="13"/>
        <v>R H McGregor Public School</v>
      </c>
      <c r="P433" s="27">
        <v>91</v>
      </c>
    </row>
    <row r="434" spans="1:16" x14ac:dyDescent="0.2">
      <c r="A434" s="28">
        <f t="shared" si="12"/>
        <v>1236</v>
      </c>
      <c r="B434" t="s">
        <v>545</v>
      </c>
      <c r="C434" s="285" t="s">
        <v>547</v>
      </c>
      <c r="D434" s="37"/>
      <c r="E434" s="37"/>
      <c r="F434" s="37"/>
      <c r="G434" s="37"/>
      <c r="H434" s="37"/>
      <c r="I434" s="37"/>
      <c r="J434" s="37"/>
      <c r="K434" s="37"/>
      <c r="L434" s="37"/>
      <c r="N434" t="s">
        <v>549</v>
      </c>
      <c r="O434" t="str">
        <f t="shared" si="13"/>
        <v>R J Lang Elementary &amp; Middle School</v>
      </c>
      <c r="P434" s="27">
        <v>1124</v>
      </c>
    </row>
    <row r="435" spans="1:16" x14ac:dyDescent="0.2">
      <c r="A435" s="28">
        <f t="shared" si="12"/>
        <v>1237</v>
      </c>
      <c r="B435" t="s">
        <v>546</v>
      </c>
      <c r="C435" s="285" t="s">
        <v>990</v>
      </c>
      <c r="D435" s="37"/>
      <c r="E435" s="37"/>
      <c r="F435" s="37"/>
      <c r="G435" s="37"/>
      <c r="H435" s="37"/>
      <c r="I435" s="37"/>
      <c r="J435" s="37"/>
      <c r="K435" s="37"/>
      <c r="L435" s="37"/>
      <c r="N435" t="s">
        <v>550</v>
      </c>
      <c r="O435" t="str">
        <f t="shared" si="13"/>
        <v>Ranchdale Public School</v>
      </c>
      <c r="P435" s="27">
        <v>1097</v>
      </c>
    </row>
    <row r="436" spans="1:16" x14ac:dyDescent="0.2">
      <c r="A436" s="28">
        <f t="shared" si="12"/>
        <v>189</v>
      </c>
      <c r="B436" t="s">
        <v>547</v>
      </c>
      <c r="C436" s="285" t="s">
        <v>991</v>
      </c>
      <c r="D436" s="37"/>
      <c r="E436" s="37"/>
      <c r="F436" s="37"/>
      <c r="G436" s="37"/>
      <c r="H436" s="37"/>
      <c r="I436" s="37"/>
      <c r="J436" s="37"/>
      <c r="K436" s="37"/>
      <c r="L436" s="37"/>
      <c r="N436" t="s">
        <v>551</v>
      </c>
      <c r="O436" t="str">
        <f t="shared" si="13"/>
        <v>Rawlinson Community School</v>
      </c>
      <c r="P436" s="27">
        <v>1251</v>
      </c>
    </row>
    <row r="437" spans="1:16" x14ac:dyDescent="0.2">
      <c r="A437" s="28">
        <f t="shared" si="12"/>
        <v>91</v>
      </c>
      <c r="B437" t="s">
        <v>548</v>
      </c>
      <c r="C437" s="285" t="s">
        <v>550</v>
      </c>
      <c r="D437" s="37"/>
      <c r="E437" s="37"/>
      <c r="F437" s="37"/>
      <c r="G437" s="37"/>
      <c r="H437" s="37"/>
      <c r="I437" s="37"/>
      <c r="J437" s="37"/>
      <c r="K437" s="37"/>
      <c r="L437" s="37"/>
      <c r="N437" t="s">
        <v>552</v>
      </c>
      <c r="O437" t="str">
        <f t="shared" si="13"/>
        <v>Regal Road Public School</v>
      </c>
      <c r="P437" s="27">
        <v>254</v>
      </c>
    </row>
    <row r="438" spans="1:16" x14ac:dyDescent="0.2">
      <c r="A438" s="28">
        <f t="shared" si="12"/>
        <v>1124</v>
      </c>
      <c r="B438" t="s">
        <v>549</v>
      </c>
      <c r="C438" s="285" t="s">
        <v>551</v>
      </c>
      <c r="D438" s="37"/>
      <c r="E438" s="37"/>
      <c r="F438" s="37"/>
      <c r="G438" s="37"/>
      <c r="H438" s="37"/>
      <c r="I438" s="37"/>
      <c r="J438" s="37"/>
      <c r="K438" s="37"/>
      <c r="L438" s="37"/>
      <c r="N438" t="s">
        <v>553</v>
      </c>
      <c r="O438" t="str">
        <f t="shared" si="13"/>
        <v>Regent Heights Public School</v>
      </c>
      <c r="P438" s="27">
        <v>185</v>
      </c>
    </row>
    <row r="439" spans="1:16" x14ac:dyDescent="0.2">
      <c r="A439" s="28">
        <f t="shared" si="12"/>
        <v>1097</v>
      </c>
      <c r="B439" t="s">
        <v>550</v>
      </c>
      <c r="C439" s="285" t="s">
        <v>992</v>
      </c>
      <c r="D439" s="37"/>
      <c r="E439" s="37"/>
      <c r="F439" s="37"/>
      <c r="G439" s="37"/>
      <c r="H439" s="37"/>
      <c r="I439" s="37"/>
      <c r="J439" s="37"/>
      <c r="K439" s="37"/>
      <c r="L439" s="37"/>
      <c r="N439" t="s">
        <v>554</v>
      </c>
      <c r="O439" t="str">
        <f t="shared" si="13"/>
        <v>Rene Gordon Health and Wellness Academy</v>
      </c>
      <c r="P439" s="27">
        <v>1032</v>
      </c>
    </row>
    <row r="440" spans="1:16" x14ac:dyDescent="0.2">
      <c r="A440" s="28">
        <f t="shared" si="12"/>
        <v>1251</v>
      </c>
      <c r="B440" t="s">
        <v>551</v>
      </c>
      <c r="C440" s="285" t="s">
        <v>553</v>
      </c>
      <c r="D440" s="37"/>
      <c r="E440" s="37"/>
      <c r="F440" s="37"/>
      <c r="G440" s="37"/>
      <c r="H440" s="37"/>
      <c r="I440" s="37"/>
      <c r="J440" s="37"/>
      <c r="K440" s="37"/>
      <c r="L440" s="37"/>
      <c r="N440" t="s">
        <v>555</v>
      </c>
      <c r="O440" t="str">
        <f t="shared" si="13"/>
        <v>Richview Collegiate Institute</v>
      </c>
      <c r="P440" s="27">
        <v>1433</v>
      </c>
    </row>
    <row r="441" spans="1:16" x14ac:dyDescent="0.2">
      <c r="A441" s="28">
        <f t="shared" si="12"/>
        <v>254</v>
      </c>
      <c r="B441" t="s">
        <v>552</v>
      </c>
      <c r="C441" s="285" t="s">
        <v>554</v>
      </c>
      <c r="D441" s="37"/>
      <c r="E441" s="37"/>
      <c r="F441" s="37"/>
      <c r="G441" s="37"/>
      <c r="H441" s="37"/>
      <c r="I441" s="37"/>
      <c r="J441" s="37"/>
      <c r="K441" s="37"/>
      <c r="L441" s="37"/>
      <c r="N441" t="s">
        <v>556</v>
      </c>
      <c r="O441" t="str">
        <f t="shared" si="13"/>
        <v>Rippleton Public School</v>
      </c>
      <c r="P441" s="27">
        <v>1125</v>
      </c>
    </row>
    <row r="442" spans="1:16" x14ac:dyDescent="0.2">
      <c r="A442" s="28">
        <f t="shared" si="12"/>
        <v>185</v>
      </c>
      <c r="B442" t="s">
        <v>553</v>
      </c>
      <c r="C442" s="285" t="s">
        <v>555</v>
      </c>
      <c r="D442" s="37"/>
      <c r="E442" s="37"/>
      <c r="F442" s="37"/>
      <c r="G442" s="37"/>
      <c r="H442" s="37"/>
      <c r="I442" s="37"/>
      <c r="J442" s="37"/>
      <c r="K442" s="37"/>
      <c r="L442" s="37"/>
      <c r="N442" t="s">
        <v>557</v>
      </c>
      <c r="O442" t="str">
        <f t="shared" si="13"/>
        <v>Rivercrest Junior School</v>
      </c>
      <c r="P442" s="27">
        <v>1434</v>
      </c>
    </row>
    <row r="443" spans="1:16" x14ac:dyDescent="0.2">
      <c r="A443" s="28">
        <f t="shared" si="12"/>
        <v>1032</v>
      </c>
      <c r="B443" t="s">
        <v>554</v>
      </c>
      <c r="C443" s="285" t="s">
        <v>556</v>
      </c>
      <c r="D443" s="37"/>
      <c r="E443" s="37"/>
      <c r="F443" s="37"/>
      <c r="G443" s="37"/>
      <c r="H443" s="37"/>
      <c r="I443" s="37"/>
      <c r="J443" s="37"/>
      <c r="K443" s="37"/>
      <c r="L443" s="37"/>
      <c r="N443" t="s">
        <v>558</v>
      </c>
      <c r="O443" t="str">
        <f t="shared" si="13"/>
        <v>Riverdale Collegiate Institute</v>
      </c>
      <c r="P443" s="27">
        <v>1081</v>
      </c>
    </row>
    <row r="444" spans="1:16" x14ac:dyDescent="0.2">
      <c r="A444" s="28">
        <f t="shared" si="12"/>
        <v>1433</v>
      </c>
      <c r="B444" t="s">
        <v>555</v>
      </c>
      <c r="C444" s="285" t="s">
        <v>557</v>
      </c>
      <c r="D444" s="37"/>
      <c r="E444" s="37"/>
      <c r="F444" s="37"/>
      <c r="G444" s="37"/>
      <c r="H444" s="37"/>
      <c r="I444" s="37"/>
      <c r="J444" s="37"/>
      <c r="K444" s="37"/>
      <c r="L444" s="37"/>
      <c r="N444" t="s">
        <v>559</v>
      </c>
      <c r="O444" t="str">
        <f t="shared" si="13"/>
        <v>Robert Service Public School</v>
      </c>
      <c r="P444" s="27">
        <v>1354</v>
      </c>
    </row>
    <row r="445" spans="1:16" x14ac:dyDescent="0.2">
      <c r="A445" s="28">
        <f t="shared" si="12"/>
        <v>1125</v>
      </c>
      <c r="B445" t="s">
        <v>556</v>
      </c>
      <c r="C445" s="285" t="s">
        <v>558</v>
      </c>
      <c r="D445" s="37"/>
      <c r="E445" s="37"/>
      <c r="F445" s="37"/>
      <c r="G445" s="37"/>
      <c r="H445" s="37"/>
      <c r="I445" s="37"/>
      <c r="J445" s="37"/>
      <c r="K445" s="37"/>
      <c r="L445" s="37"/>
      <c r="N445" t="s">
        <v>829</v>
      </c>
      <c r="O445" t="str">
        <f t="shared" si="13"/>
        <v/>
      </c>
      <c r="P445" s="27">
        <v>1252</v>
      </c>
    </row>
    <row r="446" spans="1:16" x14ac:dyDescent="0.2">
      <c r="A446" s="28">
        <f t="shared" si="12"/>
        <v>1434</v>
      </c>
      <c r="B446" t="s">
        <v>557</v>
      </c>
      <c r="C446" s="285" t="s">
        <v>993</v>
      </c>
      <c r="D446" s="37"/>
      <c r="E446" s="37"/>
      <c r="F446" s="37"/>
      <c r="G446" s="37"/>
      <c r="H446" s="37"/>
      <c r="I446" s="37"/>
      <c r="J446" s="37"/>
      <c r="K446" s="37"/>
      <c r="L446" s="37"/>
      <c r="N446" t="s">
        <v>561</v>
      </c>
      <c r="O446" t="str">
        <f t="shared" si="13"/>
        <v>Rockford Public School</v>
      </c>
      <c r="P446" s="27">
        <v>1427</v>
      </c>
    </row>
    <row r="447" spans="1:16" x14ac:dyDescent="0.2">
      <c r="A447" s="28">
        <f t="shared" si="12"/>
        <v>1081</v>
      </c>
      <c r="B447" t="s">
        <v>558</v>
      </c>
      <c r="C447" s="285" t="s">
        <v>560</v>
      </c>
      <c r="D447" s="37"/>
      <c r="E447" s="37"/>
      <c r="F447" s="37"/>
      <c r="G447" s="37"/>
      <c r="H447" s="37"/>
      <c r="I447" s="37"/>
      <c r="J447" s="37"/>
      <c r="K447" s="37"/>
      <c r="L447" s="37"/>
      <c r="N447" t="s">
        <v>562</v>
      </c>
      <c r="O447" t="str">
        <f t="shared" si="13"/>
        <v>Roden Public School</v>
      </c>
      <c r="P447" s="27">
        <v>1402</v>
      </c>
    </row>
    <row r="448" spans="1:16" x14ac:dyDescent="0.2">
      <c r="A448" s="28">
        <f t="shared" si="12"/>
        <v>1354</v>
      </c>
      <c r="B448" t="s">
        <v>559</v>
      </c>
      <c r="C448" s="285" t="s">
        <v>561</v>
      </c>
      <c r="D448" s="37"/>
      <c r="E448" s="37"/>
      <c r="F448" s="37"/>
      <c r="G448" s="37"/>
      <c r="H448" s="37"/>
      <c r="I448" s="37"/>
      <c r="J448" s="37"/>
      <c r="K448" s="37"/>
      <c r="L448" s="37"/>
      <c r="N448" t="s">
        <v>563</v>
      </c>
      <c r="O448" t="str">
        <f t="shared" si="13"/>
        <v>Rolph Road Public School</v>
      </c>
      <c r="P448" s="27">
        <v>1299</v>
      </c>
    </row>
    <row r="449" spans="1:16" x14ac:dyDescent="0.2">
      <c r="A449" s="28" t="str">
        <f t="shared" si="12"/>
        <v>CC not found - Please enter</v>
      </c>
      <c r="B449" t="s">
        <v>560</v>
      </c>
      <c r="C449" s="285" t="s">
        <v>562</v>
      </c>
      <c r="D449" s="37"/>
      <c r="E449" s="37"/>
      <c r="F449" s="37"/>
      <c r="G449" s="37"/>
      <c r="H449" s="37"/>
      <c r="I449" s="37"/>
      <c r="J449" s="37"/>
      <c r="K449" s="37"/>
      <c r="L449" s="37"/>
      <c r="N449" t="s">
        <v>815</v>
      </c>
      <c r="O449" t="str">
        <f t="shared" si="13"/>
        <v/>
      </c>
      <c r="P449" s="27">
        <v>1403</v>
      </c>
    </row>
    <row r="450" spans="1:16" x14ac:dyDescent="0.2">
      <c r="A450" s="28">
        <f t="shared" ref="A450:A513" si="14">_xlfn.IFNA(VLOOKUP(B450,O:P,2,FALSE),"CC not found - Please enter")</f>
        <v>1427</v>
      </c>
      <c r="B450" t="s">
        <v>561</v>
      </c>
      <c r="C450" s="285" t="s">
        <v>994</v>
      </c>
      <c r="D450" s="37"/>
      <c r="E450" s="37"/>
      <c r="F450" s="37"/>
      <c r="G450" s="37"/>
      <c r="H450" s="37"/>
      <c r="I450" s="37"/>
      <c r="J450" s="37"/>
      <c r="K450" s="37"/>
      <c r="L450" s="37"/>
      <c r="N450" t="s">
        <v>565</v>
      </c>
      <c r="O450" t="str">
        <f t="shared" ref="O450:O513" si="15">_xlfn.IFNA(VLOOKUP(N450,B:B,1,FALSE),"")</f>
        <v>Rosedale Heights School Of The Arts</v>
      </c>
      <c r="P450" s="27">
        <v>336</v>
      </c>
    </row>
    <row r="451" spans="1:16" x14ac:dyDescent="0.2">
      <c r="A451" s="28">
        <f t="shared" si="14"/>
        <v>1402</v>
      </c>
      <c r="B451" t="s">
        <v>562</v>
      </c>
      <c r="C451" s="285" t="s">
        <v>995</v>
      </c>
      <c r="D451" s="37"/>
      <c r="E451" s="37"/>
      <c r="F451" s="37"/>
      <c r="G451" s="37"/>
      <c r="H451" s="37"/>
      <c r="I451" s="37"/>
      <c r="J451" s="37"/>
      <c r="K451" s="37"/>
      <c r="L451" s="37"/>
      <c r="N451" t="s">
        <v>816</v>
      </c>
      <c r="O451" t="str">
        <f t="shared" si="15"/>
        <v/>
      </c>
      <c r="P451" s="27">
        <v>1238</v>
      </c>
    </row>
    <row r="452" spans="1:16" x14ac:dyDescent="0.2">
      <c r="A452" s="28">
        <f t="shared" si="14"/>
        <v>1299</v>
      </c>
      <c r="B452" t="s">
        <v>563</v>
      </c>
      <c r="C452" s="285" t="s">
        <v>996</v>
      </c>
      <c r="D452" s="37"/>
      <c r="E452" s="37"/>
      <c r="F452" s="37"/>
      <c r="G452" s="37"/>
      <c r="H452" s="37"/>
      <c r="I452" s="37"/>
      <c r="J452" s="37"/>
      <c r="K452" s="37"/>
      <c r="L452" s="37"/>
      <c r="N452" t="s">
        <v>567</v>
      </c>
      <c r="O452" t="str">
        <f t="shared" si="15"/>
        <v>Roselands Public School</v>
      </c>
      <c r="P452" s="27">
        <v>1091</v>
      </c>
    </row>
    <row r="453" spans="1:16" x14ac:dyDescent="0.2">
      <c r="A453" s="28" t="str">
        <f t="shared" si="14"/>
        <v>CC not found - Please enter</v>
      </c>
      <c r="B453" t="s">
        <v>564</v>
      </c>
      <c r="C453" s="285" t="s">
        <v>816</v>
      </c>
      <c r="D453" s="37"/>
      <c r="E453" s="37"/>
      <c r="F453" s="37"/>
      <c r="G453" s="37"/>
      <c r="H453" s="37"/>
      <c r="I453" s="37"/>
      <c r="J453" s="37"/>
      <c r="K453" s="37"/>
      <c r="L453" s="37"/>
      <c r="N453" t="s">
        <v>568</v>
      </c>
      <c r="O453" t="str">
        <f t="shared" si="15"/>
        <v>Rosethorn Junior School</v>
      </c>
      <c r="P453" s="27">
        <v>1151</v>
      </c>
    </row>
    <row r="454" spans="1:16" x14ac:dyDescent="0.2">
      <c r="A454" s="28">
        <f t="shared" si="14"/>
        <v>336</v>
      </c>
      <c r="B454" t="s">
        <v>565</v>
      </c>
      <c r="C454" s="285" t="s">
        <v>997</v>
      </c>
      <c r="D454" s="37"/>
      <c r="E454" s="37"/>
      <c r="F454" s="37"/>
      <c r="G454" s="37"/>
      <c r="H454" s="37"/>
      <c r="I454" s="37"/>
      <c r="J454" s="37"/>
      <c r="K454" s="37"/>
      <c r="L454" s="37"/>
      <c r="N454" t="s">
        <v>569</v>
      </c>
      <c r="O454" t="str">
        <f t="shared" si="15"/>
        <v>Rouge Valley Public School</v>
      </c>
      <c r="P454" s="27">
        <v>1192</v>
      </c>
    </row>
    <row r="455" spans="1:16" x14ac:dyDescent="0.2">
      <c r="A455" s="28" t="str">
        <f t="shared" si="14"/>
        <v>CC not found - Please enter</v>
      </c>
      <c r="B455" t="s">
        <v>566</v>
      </c>
      <c r="C455" s="285" t="s">
        <v>568</v>
      </c>
      <c r="D455" s="37"/>
      <c r="E455" s="37"/>
      <c r="F455" s="37"/>
      <c r="G455" s="37"/>
      <c r="H455" s="37"/>
      <c r="I455" s="37"/>
      <c r="J455" s="37"/>
      <c r="K455" s="37"/>
      <c r="L455" s="37"/>
      <c r="N455" t="s">
        <v>746</v>
      </c>
      <c r="O455" t="str">
        <f t="shared" si="15"/>
        <v/>
      </c>
      <c r="P455" s="27">
        <v>1126</v>
      </c>
    </row>
    <row r="456" spans="1:16" x14ac:dyDescent="0.2">
      <c r="A456" s="28">
        <f t="shared" si="14"/>
        <v>1091</v>
      </c>
      <c r="B456" t="s">
        <v>567</v>
      </c>
      <c r="C456" s="285" t="s">
        <v>569</v>
      </c>
      <c r="D456" s="37"/>
      <c r="E456" s="37"/>
      <c r="F456" s="37"/>
      <c r="G456" s="37"/>
      <c r="H456" s="37"/>
      <c r="I456" s="37"/>
      <c r="J456" s="37"/>
      <c r="K456" s="37"/>
      <c r="L456" s="37"/>
      <c r="N456" t="s">
        <v>571</v>
      </c>
      <c r="O456" t="str">
        <f t="shared" si="15"/>
        <v>Runnymede Collegiate Institute</v>
      </c>
      <c r="P456" s="27">
        <v>1092</v>
      </c>
    </row>
    <row r="457" spans="1:16" x14ac:dyDescent="0.2">
      <c r="A457" s="28">
        <f t="shared" si="14"/>
        <v>1151</v>
      </c>
      <c r="B457" t="s">
        <v>568</v>
      </c>
      <c r="C457" s="285" t="s">
        <v>570</v>
      </c>
      <c r="D457" s="37"/>
      <c r="E457" s="37"/>
      <c r="F457" s="37"/>
      <c r="G457" s="37"/>
      <c r="H457" s="37"/>
      <c r="I457" s="37"/>
      <c r="J457" s="37"/>
      <c r="K457" s="37"/>
      <c r="L457" s="37"/>
      <c r="N457" t="s">
        <v>572</v>
      </c>
      <c r="O457" t="str">
        <f t="shared" si="15"/>
        <v>Runnymede Public School</v>
      </c>
      <c r="P457" s="27">
        <v>1082</v>
      </c>
    </row>
    <row r="458" spans="1:16" x14ac:dyDescent="0.2">
      <c r="A458" s="28">
        <f t="shared" si="14"/>
        <v>1192</v>
      </c>
      <c r="B458" t="s">
        <v>569</v>
      </c>
      <c r="C458" s="285" t="s">
        <v>571</v>
      </c>
      <c r="D458" s="37"/>
      <c r="E458" s="37"/>
      <c r="F458" s="37"/>
      <c r="G458" s="37"/>
      <c r="H458" s="37"/>
      <c r="I458" s="37"/>
      <c r="J458" s="37"/>
      <c r="K458" s="37"/>
      <c r="L458" s="37"/>
      <c r="N458" t="s">
        <v>573</v>
      </c>
      <c r="O458" t="str">
        <f t="shared" si="15"/>
        <v>Ryerson Community School</v>
      </c>
      <c r="P458" s="27">
        <v>1239</v>
      </c>
    </row>
    <row r="459" spans="1:16" x14ac:dyDescent="0.2">
      <c r="A459" s="28" t="str">
        <f t="shared" si="14"/>
        <v>CC not found - Please enter</v>
      </c>
      <c r="B459" t="s">
        <v>570</v>
      </c>
      <c r="C459" s="285" t="s">
        <v>998</v>
      </c>
      <c r="D459" s="37"/>
      <c r="E459" s="37"/>
      <c r="F459" s="37"/>
      <c r="G459" s="37"/>
      <c r="H459" s="37"/>
      <c r="I459" s="37"/>
      <c r="J459" s="37"/>
      <c r="K459" s="37"/>
      <c r="L459" s="37"/>
      <c r="N459" t="s">
        <v>818</v>
      </c>
      <c r="O459" t="str">
        <f t="shared" si="15"/>
        <v/>
      </c>
      <c r="P459" s="27">
        <v>27</v>
      </c>
    </row>
    <row r="460" spans="1:16" x14ac:dyDescent="0.2">
      <c r="A460" s="28">
        <f t="shared" si="14"/>
        <v>1092</v>
      </c>
      <c r="B460" t="s">
        <v>571</v>
      </c>
      <c r="C460" s="285" t="s">
        <v>573</v>
      </c>
      <c r="D460" s="37"/>
      <c r="E460" s="37"/>
      <c r="F460" s="37"/>
      <c r="G460" s="37"/>
      <c r="H460" s="37"/>
      <c r="I460" s="37"/>
      <c r="J460" s="37"/>
      <c r="K460" s="37"/>
      <c r="L460" s="37"/>
      <c r="N460" t="s">
        <v>576</v>
      </c>
      <c r="O460" t="str">
        <f t="shared" si="15"/>
        <v>Samuel Hearne Middle School</v>
      </c>
      <c r="P460" s="27">
        <v>82</v>
      </c>
    </row>
    <row r="461" spans="1:16" x14ac:dyDescent="0.2">
      <c r="A461" s="28">
        <f t="shared" si="14"/>
        <v>1082</v>
      </c>
      <c r="B461" t="s">
        <v>572</v>
      </c>
      <c r="C461" s="285" t="s">
        <v>576</v>
      </c>
      <c r="D461" s="37"/>
      <c r="E461" s="37"/>
      <c r="F461" s="37"/>
      <c r="G461" s="37"/>
      <c r="H461" s="37"/>
      <c r="I461" s="37"/>
      <c r="J461" s="37"/>
      <c r="K461" s="37"/>
      <c r="L461" s="37"/>
      <c r="N461" t="s">
        <v>785</v>
      </c>
      <c r="O461" t="str">
        <f t="shared" si="15"/>
        <v/>
      </c>
      <c r="P461" s="27">
        <v>186</v>
      </c>
    </row>
    <row r="462" spans="1:16" x14ac:dyDescent="0.2">
      <c r="A462" s="28">
        <f t="shared" si="14"/>
        <v>1239</v>
      </c>
      <c r="B462" t="s">
        <v>573</v>
      </c>
      <c r="C462" s="285" t="s">
        <v>999</v>
      </c>
      <c r="D462" s="37"/>
      <c r="E462" s="37"/>
      <c r="F462" s="37"/>
      <c r="G462" s="37"/>
      <c r="H462" s="37"/>
      <c r="I462" s="37"/>
      <c r="J462" s="37"/>
      <c r="K462" s="37"/>
      <c r="L462" s="37"/>
      <c r="N462" t="s">
        <v>786</v>
      </c>
      <c r="O462" t="str">
        <f t="shared" si="15"/>
        <v/>
      </c>
      <c r="P462" s="27">
        <v>1355</v>
      </c>
    </row>
    <row r="463" spans="1:16" x14ac:dyDescent="0.2">
      <c r="A463" s="28" t="str">
        <f t="shared" si="14"/>
        <v>CC not found - Please enter</v>
      </c>
      <c r="B463" t="s">
        <v>574</v>
      </c>
      <c r="C463" s="285" t="s">
        <v>578</v>
      </c>
      <c r="D463" s="37"/>
      <c r="E463" s="37"/>
      <c r="F463" s="37"/>
      <c r="G463" s="37"/>
      <c r="H463" s="37"/>
      <c r="I463" s="37"/>
      <c r="J463" s="37"/>
      <c r="K463" s="37"/>
      <c r="L463" s="37"/>
      <c r="N463" t="s">
        <v>833</v>
      </c>
      <c r="O463" t="str">
        <f t="shared" si="15"/>
        <v/>
      </c>
      <c r="P463" s="27">
        <v>1094</v>
      </c>
    </row>
    <row r="464" spans="1:16" x14ac:dyDescent="0.2">
      <c r="A464" s="28" t="str">
        <f t="shared" si="14"/>
        <v>CC not found - Please enter</v>
      </c>
      <c r="B464" t="s">
        <v>575</v>
      </c>
      <c r="C464" s="285" t="s">
        <v>579</v>
      </c>
      <c r="D464" s="37"/>
      <c r="E464" s="37"/>
      <c r="F464" s="37"/>
      <c r="G464" s="37"/>
      <c r="H464" s="37"/>
      <c r="I464" s="37"/>
      <c r="J464" s="37"/>
      <c r="K464" s="37"/>
      <c r="L464" s="37"/>
      <c r="N464" t="s">
        <v>787</v>
      </c>
      <c r="O464" t="str">
        <f t="shared" si="15"/>
        <v/>
      </c>
      <c r="P464" s="27">
        <v>1356</v>
      </c>
    </row>
    <row r="465" spans="1:16" x14ac:dyDescent="0.2">
      <c r="A465" s="28">
        <f t="shared" si="14"/>
        <v>82</v>
      </c>
      <c r="B465" t="s">
        <v>576</v>
      </c>
      <c r="C465" s="285" t="s">
        <v>580</v>
      </c>
      <c r="D465" s="37"/>
      <c r="E465" s="37"/>
      <c r="F465" s="37"/>
      <c r="G465" s="37"/>
      <c r="H465" s="37"/>
      <c r="I465" s="37"/>
      <c r="J465" s="37"/>
      <c r="K465" s="37"/>
      <c r="L465" s="37"/>
      <c r="N465" t="s">
        <v>582</v>
      </c>
      <c r="O465" t="str">
        <f t="shared" si="15"/>
        <v>Second Street Junior Middle School</v>
      </c>
      <c r="P465" s="27">
        <v>118</v>
      </c>
    </row>
    <row r="466" spans="1:16" x14ac:dyDescent="0.2">
      <c r="A466" s="28" t="str">
        <f t="shared" si="14"/>
        <v>CC not found - Please enter</v>
      </c>
      <c r="B466" t="s">
        <v>577</v>
      </c>
      <c r="C466" s="285" t="s">
        <v>1000</v>
      </c>
      <c r="D466" s="37"/>
      <c r="E466" s="37"/>
      <c r="F466" s="37"/>
      <c r="G466" s="37"/>
      <c r="H466" s="37"/>
      <c r="I466" s="37"/>
      <c r="J466" s="37"/>
      <c r="K466" s="37"/>
      <c r="L466" s="37"/>
      <c r="N466" t="s">
        <v>754</v>
      </c>
      <c r="O466" t="str">
        <f t="shared" si="15"/>
        <v/>
      </c>
      <c r="P466" s="27">
        <v>1008</v>
      </c>
    </row>
    <row r="467" spans="1:16" x14ac:dyDescent="0.2">
      <c r="A467" s="28" t="str">
        <f t="shared" si="14"/>
        <v>CC not found - Please enter</v>
      </c>
      <c r="B467" s="10" t="s">
        <v>578</v>
      </c>
      <c r="C467" s="285" t="s">
        <v>1001</v>
      </c>
      <c r="D467" s="37"/>
      <c r="E467" s="37"/>
      <c r="F467" s="37"/>
      <c r="G467" s="37"/>
      <c r="H467" s="37"/>
      <c r="I467" s="37"/>
      <c r="J467" s="37"/>
      <c r="K467" s="37"/>
      <c r="L467" s="37"/>
      <c r="N467" t="s">
        <v>761</v>
      </c>
      <c r="O467" t="str">
        <f t="shared" si="15"/>
        <v/>
      </c>
      <c r="P467" s="27">
        <v>1152</v>
      </c>
    </row>
    <row r="468" spans="1:16" x14ac:dyDescent="0.2">
      <c r="A468" s="28" t="str">
        <f t="shared" si="14"/>
        <v>CC not found - Please enter</v>
      </c>
      <c r="B468" s="10" t="s">
        <v>579</v>
      </c>
      <c r="C468" s="285" t="s">
        <v>582</v>
      </c>
      <c r="D468" s="37"/>
      <c r="E468" s="37"/>
      <c r="F468" s="37"/>
      <c r="G468" s="37"/>
      <c r="H468" s="37"/>
      <c r="I468" s="37"/>
      <c r="J468" s="37"/>
      <c r="K468" s="37"/>
      <c r="L468" s="37"/>
      <c r="N468" t="s">
        <v>817</v>
      </c>
      <c r="O468" t="str">
        <f t="shared" si="15"/>
        <v/>
      </c>
      <c r="P468" s="27">
        <v>260</v>
      </c>
    </row>
    <row r="469" spans="1:16" x14ac:dyDescent="0.2">
      <c r="A469" s="28" t="str">
        <f t="shared" si="14"/>
        <v>CC not found - Please enter</v>
      </c>
      <c r="B469" t="s">
        <v>580</v>
      </c>
      <c r="C469" s="285" t="s">
        <v>1002</v>
      </c>
      <c r="D469" s="37"/>
      <c r="E469" s="37"/>
      <c r="F469" s="37"/>
      <c r="G469" s="37"/>
      <c r="H469" s="37"/>
      <c r="I469" s="37"/>
      <c r="J469" s="37"/>
      <c r="K469" s="37"/>
      <c r="L469" s="37"/>
      <c r="N469" t="s">
        <v>584</v>
      </c>
      <c r="O469" t="str">
        <f t="shared" si="15"/>
        <v>Selwyn Public School</v>
      </c>
      <c r="P469" s="27">
        <v>1038</v>
      </c>
    </row>
    <row r="470" spans="1:16" x14ac:dyDescent="0.2">
      <c r="A470" s="28" t="str">
        <f t="shared" si="14"/>
        <v>CC not found - Please enter</v>
      </c>
      <c r="B470" t="s">
        <v>581</v>
      </c>
      <c r="C470" s="285" t="s">
        <v>1003</v>
      </c>
      <c r="D470" s="37"/>
      <c r="E470" s="37"/>
      <c r="F470" s="37"/>
      <c r="G470" s="37"/>
      <c r="H470" s="37"/>
      <c r="I470" s="37"/>
      <c r="J470" s="37"/>
      <c r="K470" s="37"/>
      <c r="L470" s="37"/>
      <c r="N470" t="s">
        <v>585</v>
      </c>
      <c r="O470" t="str">
        <f t="shared" si="15"/>
        <v>Seneca Hill Public School</v>
      </c>
      <c r="P470" s="27">
        <v>3418</v>
      </c>
    </row>
    <row r="471" spans="1:16" x14ac:dyDescent="0.2">
      <c r="A471" s="28">
        <f t="shared" si="14"/>
        <v>118</v>
      </c>
      <c r="B471" t="s">
        <v>582</v>
      </c>
      <c r="C471" s="285" t="s">
        <v>1004</v>
      </c>
      <c r="D471" s="37"/>
      <c r="E471" s="37"/>
      <c r="F471" s="37"/>
      <c r="G471" s="37"/>
      <c r="H471" s="37"/>
      <c r="I471" s="37"/>
      <c r="J471" s="37"/>
      <c r="K471" s="37"/>
      <c r="L471" s="37"/>
      <c r="N471" t="s">
        <v>586</v>
      </c>
      <c r="O471" t="str">
        <f t="shared" si="15"/>
        <v>Seneca School</v>
      </c>
      <c r="P471" s="27">
        <v>120</v>
      </c>
    </row>
    <row r="472" spans="1:16" x14ac:dyDescent="0.2">
      <c r="A472" s="28" t="str">
        <f t="shared" si="14"/>
        <v>CC not found - Please enter</v>
      </c>
      <c r="B472" t="s">
        <v>583</v>
      </c>
      <c r="C472" s="285" t="s">
        <v>585</v>
      </c>
      <c r="D472" s="37"/>
      <c r="E472" s="37"/>
      <c r="F472" s="37"/>
      <c r="G472" s="37"/>
      <c r="H472" s="37"/>
      <c r="I472" s="37"/>
      <c r="J472" s="37"/>
      <c r="K472" s="37"/>
      <c r="L472" s="37"/>
      <c r="N472" t="s">
        <v>587</v>
      </c>
      <c r="O472" t="str">
        <f t="shared" si="15"/>
        <v>Seventh Street Junior School</v>
      </c>
      <c r="P472" s="27">
        <v>1313</v>
      </c>
    </row>
    <row r="473" spans="1:16" x14ac:dyDescent="0.2">
      <c r="A473" s="28">
        <f t="shared" si="14"/>
        <v>1038</v>
      </c>
      <c r="B473" t="s">
        <v>584</v>
      </c>
      <c r="C473" s="285" t="s">
        <v>586</v>
      </c>
      <c r="D473" s="37"/>
      <c r="E473" s="37"/>
      <c r="F473" s="37"/>
      <c r="G473" s="37"/>
      <c r="H473" s="37"/>
      <c r="I473" s="37"/>
      <c r="J473" s="37"/>
      <c r="K473" s="37"/>
      <c r="L473" s="37"/>
      <c r="N473" t="s">
        <v>841</v>
      </c>
      <c r="O473" t="str">
        <f t="shared" si="15"/>
        <v/>
      </c>
      <c r="P473" s="27">
        <v>1421</v>
      </c>
    </row>
    <row r="474" spans="1:16" x14ac:dyDescent="0.2">
      <c r="A474" s="28">
        <f t="shared" si="14"/>
        <v>3418</v>
      </c>
      <c r="B474" t="s">
        <v>585</v>
      </c>
      <c r="C474" s="285" t="s">
        <v>587</v>
      </c>
      <c r="D474" s="37"/>
      <c r="E474" s="37"/>
      <c r="F474" s="37"/>
      <c r="G474" s="37"/>
      <c r="H474" s="37"/>
      <c r="I474" s="37"/>
      <c r="J474" s="37"/>
      <c r="K474" s="37"/>
      <c r="L474" s="37"/>
      <c r="N474" t="s">
        <v>588</v>
      </c>
      <c r="O474" t="str">
        <f t="shared" si="15"/>
        <v>Shaughnessy Public School</v>
      </c>
      <c r="P474" s="27">
        <v>1285</v>
      </c>
    </row>
    <row r="475" spans="1:16" x14ac:dyDescent="0.2">
      <c r="A475" s="28">
        <f t="shared" si="14"/>
        <v>120</v>
      </c>
      <c r="B475" t="s">
        <v>586</v>
      </c>
      <c r="C475" s="285" t="s">
        <v>588</v>
      </c>
      <c r="D475" s="37"/>
      <c r="E475" s="37"/>
      <c r="F475" s="37"/>
      <c r="G475" s="37"/>
      <c r="H475" s="37"/>
      <c r="I475" s="37"/>
      <c r="J475" s="37"/>
      <c r="K475" s="37"/>
      <c r="L475" s="37"/>
      <c r="N475" t="s">
        <v>589</v>
      </c>
      <c r="O475" t="str">
        <f t="shared" si="15"/>
        <v>Sheppard Public School</v>
      </c>
      <c r="P475" s="27">
        <v>409</v>
      </c>
    </row>
    <row r="476" spans="1:16" x14ac:dyDescent="0.2">
      <c r="A476" s="28">
        <f t="shared" si="14"/>
        <v>1313</v>
      </c>
      <c r="B476" t="s">
        <v>587</v>
      </c>
      <c r="C476" s="285" t="s">
        <v>589</v>
      </c>
      <c r="D476" s="37"/>
      <c r="E476" s="37"/>
      <c r="F476" s="37"/>
      <c r="G476" s="37"/>
      <c r="H476" s="37"/>
      <c r="I476" s="37"/>
      <c r="J476" s="37"/>
      <c r="K476" s="37"/>
      <c r="L476" s="37"/>
      <c r="N476" t="s">
        <v>590</v>
      </c>
      <c r="O476" t="str">
        <f t="shared" si="15"/>
        <v>Shirley Street Public School</v>
      </c>
      <c r="P476" s="27">
        <v>1240</v>
      </c>
    </row>
    <row r="477" spans="1:16" x14ac:dyDescent="0.2">
      <c r="A477" s="28">
        <f t="shared" si="14"/>
        <v>1285</v>
      </c>
      <c r="B477" t="s">
        <v>588</v>
      </c>
      <c r="C477" s="285" t="s">
        <v>1005</v>
      </c>
      <c r="D477" s="37"/>
      <c r="E477" s="37"/>
      <c r="F477" s="37"/>
      <c r="G477" s="37"/>
      <c r="H477" s="37"/>
      <c r="I477" s="37"/>
      <c r="J477" s="37"/>
      <c r="K477" s="37"/>
      <c r="L477" s="37"/>
      <c r="N477" t="s">
        <v>591</v>
      </c>
      <c r="O477" t="str">
        <f t="shared" si="15"/>
        <v>Shoreham Public Sports &amp; Wellness Acad</v>
      </c>
      <c r="P477" s="27">
        <v>1284</v>
      </c>
    </row>
    <row r="478" spans="1:16" x14ac:dyDescent="0.2">
      <c r="A478" s="28">
        <f t="shared" si="14"/>
        <v>409</v>
      </c>
      <c r="B478" t="s">
        <v>589</v>
      </c>
      <c r="C478" s="285" t="s">
        <v>1006</v>
      </c>
      <c r="D478" s="37"/>
      <c r="E478" s="37"/>
      <c r="F478" s="37"/>
      <c r="G478" s="37"/>
      <c r="H478" s="37"/>
      <c r="I478" s="37"/>
      <c r="J478" s="37"/>
      <c r="K478" s="37"/>
      <c r="L478" s="37"/>
      <c r="N478" t="s">
        <v>592</v>
      </c>
      <c r="O478" t="str">
        <f t="shared" si="15"/>
        <v>Silver Springs Public School</v>
      </c>
      <c r="P478" s="27">
        <v>1193</v>
      </c>
    </row>
    <row r="479" spans="1:16" x14ac:dyDescent="0.2">
      <c r="A479" s="28">
        <f t="shared" si="14"/>
        <v>1240</v>
      </c>
      <c r="B479" t="s">
        <v>590</v>
      </c>
      <c r="C479" s="285" t="s">
        <v>592</v>
      </c>
      <c r="D479" s="37"/>
      <c r="E479" s="37"/>
      <c r="F479" s="37"/>
      <c r="G479" s="37"/>
      <c r="H479" s="37"/>
      <c r="I479" s="37"/>
      <c r="J479" s="37"/>
      <c r="K479" s="37"/>
      <c r="L479" s="37"/>
      <c r="N479" t="s">
        <v>593</v>
      </c>
      <c r="O479" t="str">
        <f t="shared" si="15"/>
        <v>Silverthorn Collegiate Institute</v>
      </c>
      <c r="P479" s="27">
        <v>122</v>
      </c>
    </row>
    <row r="480" spans="1:16" x14ac:dyDescent="0.2">
      <c r="A480" s="28">
        <f t="shared" si="14"/>
        <v>1284</v>
      </c>
      <c r="B480" t="s">
        <v>591</v>
      </c>
      <c r="C480" s="285" t="s">
        <v>593</v>
      </c>
      <c r="D480" s="37"/>
      <c r="E480" s="37"/>
      <c r="F480" s="37"/>
      <c r="G480" s="37"/>
      <c r="H480" s="37"/>
      <c r="I480" s="37"/>
      <c r="J480" s="37"/>
      <c r="K480" s="37"/>
      <c r="L480" s="37"/>
      <c r="N480" t="s">
        <v>828</v>
      </c>
      <c r="O480" t="str">
        <f t="shared" si="15"/>
        <v/>
      </c>
      <c r="P480" s="27">
        <v>1088</v>
      </c>
    </row>
    <row r="481" spans="1:16" x14ac:dyDescent="0.2">
      <c r="A481" s="28">
        <f t="shared" si="14"/>
        <v>1193</v>
      </c>
      <c r="B481" t="s">
        <v>592</v>
      </c>
      <c r="C481" s="285" t="s">
        <v>594</v>
      </c>
      <c r="D481" s="37"/>
      <c r="E481" s="37"/>
      <c r="F481" s="37"/>
      <c r="G481" s="37"/>
      <c r="H481" s="37"/>
      <c r="I481" s="37"/>
      <c r="J481" s="37"/>
      <c r="K481" s="37"/>
      <c r="L481" s="37"/>
      <c r="N481" t="s">
        <v>595</v>
      </c>
      <c r="O481" t="str">
        <f t="shared" si="15"/>
        <v>Sir Adam Beck Junior School</v>
      </c>
      <c r="P481" s="27">
        <v>168</v>
      </c>
    </row>
    <row r="482" spans="1:16" x14ac:dyDescent="0.2">
      <c r="A482" s="28">
        <f t="shared" si="14"/>
        <v>122</v>
      </c>
      <c r="B482" t="s">
        <v>593</v>
      </c>
      <c r="C482" s="285" t="s">
        <v>595</v>
      </c>
      <c r="D482" s="37"/>
      <c r="E482" s="37"/>
      <c r="F482" s="37"/>
      <c r="G482" s="37"/>
      <c r="H482" s="37"/>
      <c r="I482" s="37"/>
      <c r="J482" s="37"/>
      <c r="K482" s="37"/>
      <c r="L482" s="37"/>
      <c r="N482" t="s">
        <v>596</v>
      </c>
      <c r="O482" t="str">
        <f t="shared" si="15"/>
        <v>Sir Alexander Mackenzie Public School</v>
      </c>
      <c r="P482" s="27">
        <v>1194</v>
      </c>
    </row>
    <row r="483" spans="1:16" x14ac:dyDescent="0.2">
      <c r="A483" s="28" t="str">
        <f t="shared" si="14"/>
        <v>CC not found - Please enter</v>
      </c>
      <c r="B483" t="s">
        <v>594</v>
      </c>
      <c r="C483" s="285" t="s">
        <v>1007</v>
      </c>
      <c r="D483" s="37"/>
      <c r="E483" s="37"/>
      <c r="F483" s="37"/>
      <c r="G483" s="37"/>
      <c r="H483" s="37"/>
      <c r="I483" s="37"/>
      <c r="J483" s="37"/>
      <c r="K483" s="37"/>
      <c r="L483" s="37"/>
      <c r="N483" t="s">
        <v>597</v>
      </c>
      <c r="O483" t="str">
        <f t="shared" si="15"/>
        <v>Sir Ernest MacMillan Public School</v>
      </c>
      <c r="P483" s="27">
        <v>1357</v>
      </c>
    </row>
    <row r="484" spans="1:16" x14ac:dyDescent="0.2">
      <c r="A484" s="28">
        <f t="shared" si="14"/>
        <v>168</v>
      </c>
      <c r="B484" t="s">
        <v>595</v>
      </c>
      <c r="C484" s="285" t="s">
        <v>1008</v>
      </c>
      <c r="D484" s="37"/>
      <c r="E484" s="37"/>
      <c r="F484" s="37"/>
      <c r="G484" s="37"/>
      <c r="H484" s="37"/>
      <c r="I484" s="37"/>
      <c r="J484" s="37"/>
      <c r="K484" s="37"/>
      <c r="L484" s="37"/>
      <c r="N484" t="s">
        <v>788</v>
      </c>
      <c r="O484" t="str">
        <f t="shared" si="15"/>
        <v/>
      </c>
      <c r="P484" s="27">
        <v>1195</v>
      </c>
    </row>
    <row r="485" spans="1:16" x14ac:dyDescent="0.2">
      <c r="A485" s="28">
        <f t="shared" si="14"/>
        <v>1194</v>
      </c>
      <c r="B485" t="s">
        <v>596</v>
      </c>
      <c r="C485" s="285" t="s">
        <v>1009</v>
      </c>
      <c r="D485" s="37"/>
      <c r="E485" s="37"/>
      <c r="F485" s="37"/>
      <c r="G485" s="37"/>
      <c r="H485" s="37"/>
      <c r="I485" s="37"/>
      <c r="J485" s="37"/>
      <c r="K485" s="37"/>
      <c r="L485" s="37"/>
      <c r="N485" t="s">
        <v>599</v>
      </c>
      <c r="O485" t="str">
        <f t="shared" si="15"/>
        <v>Sir Oliver Mowat Collegiate Institute</v>
      </c>
      <c r="P485" s="27">
        <v>1196</v>
      </c>
    </row>
    <row r="486" spans="1:16" x14ac:dyDescent="0.2">
      <c r="A486" s="28">
        <f t="shared" si="14"/>
        <v>1357</v>
      </c>
      <c r="B486" t="s">
        <v>597</v>
      </c>
      <c r="C486" s="285" t="s">
        <v>599</v>
      </c>
      <c r="D486" s="37"/>
      <c r="E486" s="37"/>
      <c r="F486" s="37"/>
      <c r="G486" s="37"/>
      <c r="H486" s="37"/>
      <c r="I486" s="37"/>
      <c r="J486" s="37"/>
      <c r="K486" s="37"/>
      <c r="L486" s="37"/>
      <c r="N486" t="s">
        <v>600</v>
      </c>
      <c r="O486" t="str">
        <f t="shared" si="15"/>
        <v>Sir Samuel B Steele Public School</v>
      </c>
      <c r="P486" s="27">
        <v>1197</v>
      </c>
    </row>
    <row r="487" spans="1:16" x14ac:dyDescent="0.2">
      <c r="A487" s="28" t="str">
        <f t="shared" si="14"/>
        <v>CC not found - Please enter</v>
      </c>
      <c r="B487" t="s">
        <v>598</v>
      </c>
      <c r="C487" s="285" t="s">
        <v>1010</v>
      </c>
      <c r="D487" s="37"/>
      <c r="E487" s="37"/>
      <c r="F487" s="37"/>
      <c r="G487" s="37"/>
      <c r="H487" s="37"/>
      <c r="I487" s="37"/>
      <c r="J487" s="37"/>
      <c r="K487" s="37"/>
      <c r="L487" s="37"/>
      <c r="N487" t="s">
        <v>601</v>
      </c>
      <c r="O487" t="str">
        <f t="shared" si="15"/>
        <v>Sir Wilfrid Laurier Collegiate Institute</v>
      </c>
      <c r="P487" s="27">
        <v>1358</v>
      </c>
    </row>
    <row r="488" spans="1:16" x14ac:dyDescent="0.2">
      <c r="A488" s="28">
        <f t="shared" si="14"/>
        <v>1196</v>
      </c>
      <c r="B488" t="s">
        <v>599</v>
      </c>
      <c r="C488" s="285" t="s">
        <v>601</v>
      </c>
      <c r="D488" s="37"/>
      <c r="E488" s="37"/>
      <c r="F488" s="37"/>
      <c r="G488" s="37"/>
      <c r="H488" s="37"/>
      <c r="I488" s="37"/>
      <c r="J488" s="37"/>
      <c r="K488" s="37"/>
      <c r="L488" s="37"/>
      <c r="N488" t="s">
        <v>602</v>
      </c>
      <c r="O488" t="str">
        <f t="shared" si="15"/>
        <v>Sir William Osler High School</v>
      </c>
      <c r="P488" s="27">
        <v>1198</v>
      </c>
    </row>
    <row r="489" spans="1:16" x14ac:dyDescent="0.2">
      <c r="A489" s="28">
        <f t="shared" si="14"/>
        <v>1197</v>
      </c>
      <c r="B489" t="s">
        <v>600</v>
      </c>
      <c r="C489" s="285" t="s">
        <v>602</v>
      </c>
      <c r="D489" s="37"/>
      <c r="E489" s="37"/>
      <c r="F489" s="37"/>
      <c r="G489" s="37"/>
      <c r="H489" s="37"/>
      <c r="I489" s="37"/>
      <c r="J489" s="37"/>
      <c r="K489" s="37"/>
      <c r="L489" s="37"/>
      <c r="N489" t="s">
        <v>603</v>
      </c>
      <c r="O489" t="str">
        <f t="shared" si="15"/>
        <v>Sloane Public School</v>
      </c>
      <c r="P489" s="27">
        <v>66</v>
      </c>
    </row>
    <row r="490" spans="1:16" x14ac:dyDescent="0.2">
      <c r="A490" s="28">
        <f t="shared" si="14"/>
        <v>1358</v>
      </c>
      <c r="B490" t="s">
        <v>601</v>
      </c>
      <c r="C490" s="285" t="s">
        <v>603</v>
      </c>
      <c r="D490" s="37"/>
      <c r="E490" s="37"/>
      <c r="F490" s="37"/>
      <c r="G490" s="37"/>
      <c r="H490" s="37"/>
      <c r="I490" s="37"/>
      <c r="J490" s="37"/>
      <c r="K490" s="37"/>
      <c r="L490" s="37"/>
      <c r="N490" t="s">
        <v>604</v>
      </c>
      <c r="O490" t="str">
        <f t="shared" si="15"/>
        <v>Smithfield Middle School</v>
      </c>
      <c r="P490" s="27">
        <v>316</v>
      </c>
    </row>
    <row r="491" spans="1:16" x14ac:dyDescent="0.2">
      <c r="A491" s="28">
        <f t="shared" si="14"/>
        <v>1198</v>
      </c>
      <c r="B491" t="s">
        <v>602</v>
      </c>
      <c r="C491" s="285" t="s">
        <v>604</v>
      </c>
      <c r="D491" s="37"/>
      <c r="E491" s="37"/>
      <c r="F491" s="37"/>
      <c r="G491" s="37"/>
      <c r="H491" s="37"/>
      <c r="I491" s="37"/>
      <c r="J491" s="37"/>
      <c r="K491" s="37"/>
      <c r="L491" s="37"/>
      <c r="N491" t="s">
        <v>606</v>
      </c>
      <c r="O491" t="str">
        <f t="shared" si="15"/>
        <v>Spectrum Alternative School</v>
      </c>
      <c r="P491" s="27">
        <v>261</v>
      </c>
    </row>
    <row r="492" spans="1:16" x14ac:dyDescent="0.2">
      <c r="A492" s="28">
        <f t="shared" si="14"/>
        <v>66</v>
      </c>
      <c r="B492" t="s">
        <v>603</v>
      </c>
      <c r="C492" s="285" t="s">
        <v>1225</v>
      </c>
      <c r="D492" s="37"/>
      <c r="E492" s="37"/>
      <c r="F492" s="37"/>
      <c r="G492" s="37"/>
      <c r="H492" s="37"/>
      <c r="I492" s="37"/>
      <c r="J492" s="37"/>
      <c r="K492" s="37"/>
      <c r="L492" s="37"/>
      <c r="N492" t="s">
        <v>819</v>
      </c>
      <c r="O492" t="str">
        <f t="shared" si="15"/>
        <v/>
      </c>
      <c r="P492" s="27">
        <v>1404</v>
      </c>
    </row>
    <row r="493" spans="1:16" x14ac:dyDescent="0.2">
      <c r="A493" s="28">
        <f t="shared" si="14"/>
        <v>316</v>
      </c>
      <c r="B493" t="s">
        <v>604</v>
      </c>
      <c r="C493" s="285" t="s">
        <v>1011</v>
      </c>
      <c r="D493" s="37"/>
      <c r="E493" s="37"/>
      <c r="F493" s="37"/>
      <c r="G493" s="37"/>
      <c r="H493" s="37"/>
      <c r="I493" s="37"/>
      <c r="J493" s="37"/>
      <c r="K493" s="37"/>
      <c r="L493" s="37"/>
      <c r="N493" t="s">
        <v>836</v>
      </c>
      <c r="O493" t="str">
        <f t="shared" si="15"/>
        <v/>
      </c>
      <c r="P493" s="27">
        <v>1026</v>
      </c>
    </row>
    <row r="494" spans="1:16" x14ac:dyDescent="0.2">
      <c r="A494" s="28" t="str">
        <f t="shared" si="14"/>
        <v>CC not found - Please enter</v>
      </c>
      <c r="B494" t="s">
        <v>605</v>
      </c>
      <c r="C494" s="285" t="s">
        <v>607</v>
      </c>
      <c r="D494" s="37"/>
      <c r="E494" s="37"/>
      <c r="F494" s="37"/>
      <c r="G494" s="37"/>
      <c r="H494" s="37"/>
      <c r="I494" s="37"/>
      <c r="J494" s="37"/>
      <c r="K494" s="37"/>
      <c r="L494" s="37"/>
      <c r="N494" t="s">
        <v>609</v>
      </c>
      <c r="O494" t="str">
        <f t="shared" si="15"/>
        <v>St Andrews Public School</v>
      </c>
      <c r="P494" s="27">
        <v>1199</v>
      </c>
    </row>
    <row r="495" spans="1:16" x14ac:dyDescent="0.2">
      <c r="A495" s="28">
        <f t="shared" si="14"/>
        <v>261</v>
      </c>
      <c r="B495" t="s">
        <v>606</v>
      </c>
      <c r="C495" s="285" t="s">
        <v>836</v>
      </c>
      <c r="D495" s="37"/>
      <c r="E495" s="37"/>
      <c r="F495" s="37"/>
      <c r="G495" s="37"/>
      <c r="H495" s="37"/>
      <c r="I495" s="37"/>
      <c r="J495" s="37"/>
      <c r="K495" s="37"/>
      <c r="L495" s="37"/>
      <c r="N495" t="s">
        <v>610</v>
      </c>
      <c r="O495" t="str">
        <f t="shared" si="15"/>
        <v>St George's Junior School</v>
      </c>
      <c r="P495" s="27">
        <v>1153</v>
      </c>
    </row>
    <row r="496" spans="1:16" x14ac:dyDescent="0.2">
      <c r="A496" s="28" t="str">
        <f t="shared" si="14"/>
        <v>CC not found - Please enter</v>
      </c>
      <c r="B496" t="s">
        <v>607</v>
      </c>
      <c r="C496" s="285" t="s">
        <v>609</v>
      </c>
      <c r="D496" s="37"/>
      <c r="E496" s="37"/>
      <c r="F496" s="37"/>
      <c r="G496" s="37"/>
      <c r="H496" s="37"/>
      <c r="I496" s="37"/>
      <c r="J496" s="37"/>
      <c r="K496" s="37"/>
      <c r="L496" s="37"/>
      <c r="N496" t="s">
        <v>611</v>
      </c>
      <c r="O496" t="str">
        <f t="shared" si="15"/>
        <v>St Margaret's Public School</v>
      </c>
      <c r="P496" s="27">
        <v>194</v>
      </c>
    </row>
    <row r="497" spans="1:16" x14ac:dyDescent="0.2">
      <c r="A497" s="28" t="str">
        <f t="shared" si="14"/>
        <v>CC not found - Please enter</v>
      </c>
      <c r="B497" t="s">
        <v>608</v>
      </c>
      <c r="C497" s="285" t="s">
        <v>610</v>
      </c>
      <c r="D497" s="37"/>
      <c r="E497" s="37"/>
      <c r="F497" s="37"/>
      <c r="G497" s="37"/>
      <c r="H497" s="37"/>
      <c r="I497" s="37"/>
      <c r="J497" s="37"/>
      <c r="K497" s="37"/>
      <c r="L497" s="37"/>
      <c r="N497" t="s">
        <v>612</v>
      </c>
      <c r="O497" t="str">
        <f t="shared" si="15"/>
        <v>Stanley Public School</v>
      </c>
      <c r="P497" s="27">
        <v>1428</v>
      </c>
    </row>
    <row r="498" spans="1:16" x14ac:dyDescent="0.2">
      <c r="A498" s="28">
        <f t="shared" si="14"/>
        <v>1199</v>
      </c>
      <c r="B498" t="s">
        <v>609</v>
      </c>
      <c r="C498" s="285" t="s">
        <v>611</v>
      </c>
      <c r="D498" s="37"/>
      <c r="E498" s="37"/>
      <c r="F498" s="37"/>
      <c r="G498" s="37"/>
      <c r="H498" s="37"/>
      <c r="I498" s="37"/>
      <c r="J498" s="37"/>
      <c r="K498" s="37"/>
      <c r="L498" s="37"/>
      <c r="N498" t="s">
        <v>613</v>
      </c>
      <c r="O498" t="str">
        <f t="shared" si="15"/>
        <v>Steelesview Public School</v>
      </c>
      <c r="P498" s="27">
        <v>1265</v>
      </c>
    </row>
    <row r="499" spans="1:16" x14ac:dyDescent="0.2">
      <c r="A499" s="28">
        <f t="shared" si="14"/>
        <v>1153</v>
      </c>
      <c r="B499" t="s">
        <v>610</v>
      </c>
      <c r="C499" s="285" t="s">
        <v>612</v>
      </c>
      <c r="D499" s="37"/>
      <c r="E499" s="37"/>
      <c r="F499" s="37"/>
      <c r="G499" s="37"/>
      <c r="H499" s="37"/>
      <c r="I499" s="37"/>
      <c r="J499" s="37"/>
      <c r="K499" s="37"/>
      <c r="L499" s="37"/>
      <c r="N499" t="s">
        <v>614</v>
      </c>
      <c r="O499" t="str">
        <f t="shared" si="15"/>
        <v>Stephen Leacock Collegiate Institute</v>
      </c>
      <c r="P499" s="27">
        <v>1200</v>
      </c>
    </row>
    <row r="500" spans="1:16" x14ac:dyDescent="0.2">
      <c r="A500" s="28">
        <f t="shared" si="14"/>
        <v>194</v>
      </c>
      <c r="B500" t="s">
        <v>611</v>
      </c>
      <c r="C500" s="285" t="s">
        <v>613</v>
      </c>
      <c r="D500" s="37"/>
      <c r="E500" s="37"/>
      <c r="F500" s="37"/>
      <c r="G500" s="37"/>
      <c r="H500" s="37"/>
      <c r="I500" s="37"/>
      <c r="J500" s="37"/>
      <c r="K500" s="37"/>
      <c r="L500" s="37"/>
      <c r="N500" t="s">
        <v>615</v>
      </c>
      <c r="O500" t="str">
        <f t="shared" si="15"/>
        <v>Stilecroft Public School</v>
      </c>
      <c r="P500" s="27">
        <v>1286</v>
      </c>
    </row>
    <row r="501" spans="1:16" x14ac:dyDescent="0.2">
      <c r="A501" s="28">
        <f t="shared" si="14"/>
        <v>1428</v>
      </c>
      <c r="B501" t="s">
        <v>612</v>
      </c>
      <c r="C501" s="285" t="s">
        <v>614</v>
      </c>
      <c r="D501" s="37"/>
      <c r="E501" s="37"/>
      <c r="F501" s="37"/>
      <c r="G501" s="37"/>
      <c r="H501" s="37"/>
      <c r="I501" s="37"/>
      <c r="J501" s="37"/>
      <c r="K501" s="37"/>
      <c r="L501" s="37"/>
      <c r="N501" t="s">
        <v>616</v>
      </c>
      <c r="O501" t="str">
        <f t="shared" si="15"/>
        <v>Subway Academy I</v>
      </c>
      <c r="P501" s="27">
        <v>1405</v>
      </c>
    </row>
    <row r="502" spans="1:16" x14ac:dyDescent="0.2">
      <c r="A502" s="28">
        <f t="shared" si="14"/>
        <v>1265</v>
      </c>
      <c r="B502" t="s">
        <v>613</v>
      </c>
      <c r="C502" s="285" t="s">
        <v>615</v>
      </c>
      <c r="D502" s="37"/>
      <c r="E502" s="37"/>
      <c r="F502" s="37"/>
      <c r="G502" s="37"/>
      <c r="H502" s="37"/>
      <c r="I502" s="37"/>
      <c r="J502" s="37"/>
      <c r="K502" s="37"/>
      <c r="L502" s="37"/>
      <c r="N502" t="s">
        <v>617</v>
      </c>
      <c r="O502" t="str">
        <f t="shared" si="15"/>
        <v>Subway Academy II</v>
      </c>
      <c r="P502" s="27">
        <v>262</v>
      </c>
    </row>
    <row r="503" spans="1:16" x14ac:dyDescent="0.2">
      <c r="A503" s="28">
        <f t="shared" si="14"/>
        <v>1200</v>
      </c>
      <c r="B503" t="s">
        <v>614</v>
      </c>
      <c r="C503" s="285" t="s">
        <v>616</v>
      </c>
      <c r="D503" s="37"/>
      <c r="E503" s="37"/>
      <c r="F503" s="37"/>
      <c r="G503" s="37"/>
      <c r="H503" s="37"/>
      <c r="I503" s="37"/>
      <c r="J503" s="37"/>
      <c r="K503" s="37"/>
      <c r="L503" s="37"/>
      <c r="N503" t="s">
        <v>618</v>
      </c>
      <c r="O503" t="str">
        <f t="shared" si="15"/>
        <v>Summit Heights Public School</v>
      </c>
      <c r="P503" s="27">
        <v>1127</v>
      </c>
    </row>
    <row r="504" spans="1:16" x14ac:dyDescent="0.2">
      <c r="A504" s="28">
        <f t="shared" si="14"/>
        <v>1286</v>
      </c>
      <c r="B504" t="s">
        <v>615</v>
      </c>
      <c r="C504" s="285" t="s">
        <v>617</v>
      </c>
      <c r="D504" s="37"/>
      <c r="E504" s="37"/>
      <c r="F504" s="37"/>
      <c r="G504" s="37"/>
      <c r="H504" s="37"/>
      <c r="I504" s="37"/>
      <c r="J504" s="37"/>
      <c r="K504" s="37"/>
      <c r="L504" s="37"/>
      <c r="N504" t="s">
        <v>820</v>
      </c>
      <c r="O504" t="str">
        <f t="shared" si="15"/>
        <v/>
      </c>
      <c r="P504" s="27">
        <v>1406</v>
      </c>
    </row>
    <row r="505" spans="1:16" x14ac:dyDescent="0.2">
      <c r="A505" s="28">
        <f t="shared" si="14"/>
        <v>1405</v>
      </c>
      <c r="B505" t="s">
        <v>616</v>
      </c>
      <c r="C505" s="285" t="s">
        <v>618</v>
      </c>
      <c r="D505" s="37"/>
      <c r="E505" s="37"/>
      <c r="F505" s="37"/>
      <c r="G505" s="37"/>
      <c r="H505" s="37"/>
      <c r="I505" s="37"/>
      <c r="J505" s="37"/>
      <c r="K505" s="37"/>
      <c r="L505" s="37"/>
      <c r="N505" t="s">
        <v>620</v>
      </c>
      <c r="O505" t="str">
        <f t="shared" si="15"/>
        <v>Sunnylea Junior School</v>
      </c>
      <c r="P505" s="27">
        <v>126</v>
      </c>
    </row>
    <row r="506" spans="1:16" x14ac:dyDescent="0.2">
      <c r="A506" s="28">
        <f t="shared" si="14"/>
        <v>262</v>
      </c>
      <c r="B506" t="s">
        <v>617</v>
      </c>
      <c r="C506" s="285" t="s">
        <v>820</v>
      </c>
      <c r="D506" s="37"/>
      <c r="E506" s="37"/>
      <c r="F506" s="37"/>
      <c r="G506" s="37"/>
      <c r="H506" s="37"/>
      <c r="I506" s="37"/>
      <c r="J506" s="37"/>
      <c r="K506" s="37"/>
      <c r="L506" s="37"/>
      <c r="N506" t="s">
        <v>621</v>
      </c>
      <c r="O506" t="str">
        <f t="shared" si="15"/>
        <v>Swansea Public School</v>
      </c>
      <c r="P506" s="27">
        <v>1083</v>
      </c>
    </row>
    <row r="507" spans="1:16" x14ac:dyDescent="0.2">
      <c r="A507" s="28">
        <f t="shared" si="14"/>
        <v>1127</v>
      </c>
      <c r="B507" t="s">
        <v>618</v>
      </c>
      <c r="C507" s="285" t="s">
        <v>620</v>
      </c>
      <c r="D507" s="37"/>
      <c r="E507" s="37"/>
      <c r="F507" s="37"/>
      <c r="G507" s="37"/>
      <c r="H507" s="37"/>
      <c r="I507" s="37"/>
      <c r="J507" s="37"/>
      <c r="K507" s="37"/>
      <c r="L507" s="37"/>
      <c r="N507" t="s">
        <v>622</v>
      </c>
      <c r="O507" t="str">
        <f t="shared" si="15"/>
        <v>Tam O'Shanter Public School</v>
      </c>
      <c r="P507" s="27">
        <v>1014</v>
      </c>
    </row>
    <row r="508" spans="1:16" x14ac:dyDescent="0.2">
      <c r="A508" s="28" t="str">
        <f t="shared" si="14"/>
        <v>CC not found - Please enter</v>
      </c>
      <c r="B508" t="s">
        <v>619</v>
      </c>
      <c r="C508" s="285" t="s">
        <v>1012</v>
      </c>
      <c r="D508" s="37"/>
      <c r="E508" s="37"/>
      <c r="F508" s="37"/>
      <c r="G508" s="37"/>
      <c r="H508" s="37"/>
      <c r="I508" s="37"/>
      <c r="J508" s="37"/>
      <c r="K508" s="37"/>
      <c r="L508" s="37"/>
      <c r="N508" t="s">
        <v>791</v>
      </c>
      <c r="O508" t="str">
        <f t="shared" si="15"/>
        <v/>
      </c>
      <c r="P508" s="27">
        <v>1363</v>
      </c>
    </row>
    <row r="509" spans="1:16" x14ac:dyDescent="0.2">
      <c r="A509" s="28">
        <f t="shared" si="14"/>
        <v>126</v>
      </c>
      <c r="B509" t="s">
        <v>620</v>
      </c>
      <c r="C509" s="285" t="s">
        <v>1013</v>
      </c>
      <c r="D509" s="37"/>
      <c r="E509" s="37"/>
      <c r="F509" s="37"/>
      <c r="G509" s="37"/>
      <c r="H509" s="37"/>
      <c r="I509" s="37"/>
      <c r="J509" s="37"/>
      <c r="K509" s="37"/>
      <c r="L509" s="37"/>
      <c r="N509" t="s">
        <v>624</v>
      </c>
      <c r="O509" t="str">
        <f t="shared" si="15"/>
        <v>Tecumseh Public School</v>
      </c>
      <c r="P509" s="27">
        <v>1359</v>
      </c>
    </row>
    <row r="510" spans="1:16" x14ac:dyDescent="0.2">
      <c r="A510" s="28">
        <f t="shared" si="14"/>
        <v>1083</v>
      </c>
      <c r="B510" t="s">
        <v>621</v>
      </c>
      <c r="C510" s="285" t="s">
        <v>623</v>
      </c>
      <c r="D510" s="37"/>
      <c r="E510" s="37"/>
      <c r="F510" s="37"/>
      <c r="G510" s="37"/>
      <c r="H510" s="37"/>
      <c r="I510" s="37"/>
      <c r="J510" s="37"/>
      <c r="K510" s="37"/>
      <c r="L510" s="37"/>
      <c r="N510" t="s">
        <v>625</v>
      </c>
      <c r="O510" t="str">
        <f t="shared" si="15"/>
        <v>Terraview-Willowfield Public School</v>
      </c>
      <c r="P510" s="27">
        <v>1062</v>
      </c>
    </row>
    <row r="511" spans="1:16" x14ac:dyDescent="0.2">
      <c r="A511" s="28">
        <f t="shared" si="14"/>
        <v>1014</v>
      </c>
      <c r="B511" t="s">
        <v>622</v>
      </c>
      <c r="C511" s="285" t="s">
        <v>1014</v>
      </c>
      <c r="D511" s="37"/>
      <c r="E511" s="37"/>
      <c r="F511" s="37"/>
      <c r="G511" s="37"/>
      <c r="H511" s="37"/>
      <c r="I511" s="37"/>
      <c r="J511" s="37"/>
      <c r="K511" s="37"/>
      <c r="L511" s="37"/>
      <c r="N511" t="s">
        <v>626</v>
      </c>
      <c r="O511" t="str">
        <f t="shared" si="15"/>
        <v>Terry Fox Public School</v>
      </c>
      <c r="P511" s="27">
        <v>1201</v>
      </c>
    </row>
    <row r="512" spans="1:16" x14ac:dyDescent="0.2">
      <c r="A512" s="28" t="str">
        <f t="shared" si="14"/>
        <v>CC not found - Please enter</v>
      </c>
      <c r="B512" t="s">
        <v>623</v>
      </c>
      <c r="C512" s="285" t="s">
        <v>1015</v>
      </c>
      <c r="D512" s="37"/>
      <c r="E512" s="37"/>
      <c r="F512" s="37"/>
      <c r="G512" s="37"/>
      <c r="H512" s="37"/>
      <c r="I512" s="37"/>
      <c r="J512" s="37"/>
      <c r="K512" s="37"/>
      <c r="L512" s="37"/>
      <c r="N512" t="s">
        <v>627</v>
      </c>
      <c r="O512" t="str">
        <f t="shared" si="15"/>
        <v>The Elms Junior Middle School</v>
      </c>
      <c r="P512" s="27">
        <v>1315</v>
      </c>
    </row>
    <row r="513" spans="1:16" x14ac:dyDescent="0.2">
      <c r="A513" s="28">
        <f t="shared" si="14"/>
        <v>1359</v>
      </c>
      <c r="B513" t="s">
        <v>624</v>
      </c>
      <c r="C513" s="285" t="s">
        <v>625</v>
      </c>
      <c r="D513" s="37"/>
      <c r="E513" s="37"/>
      <c r="F513" s="37"/>
      <c r="G513" s="37"/>
      <c r="H513" s="37"/>
      <c r="I513" s="37"/>
      <c r="J513" s="37"/>
      <c r="K513" s="37"/>
      <c r="L513" s="37"/>
      <c r="N513" t="s">
        <v>628</v>
      </c>
      <c r="O513" t="str">
        <f t="shared" si="15"/>
        <v>The Grove Community School</v>
      </c>
      <c r="P513" s="27">
        <v>64</v>
      </c>
    </row>
    <row r="514" spans="1:16" x14ac:dyDescent="0.2">
      <c r="A514" s="28">
        <f t="shared" ref="A514:A577" si="16">_xlfn.IFNA(VLOOKUP(B514,O:P,2,FALSE),"CC not found - Please enter")</f>
        <v>1062</v>
      </c>
      <c r="B514" t="s">
        <v>625</v>
      </c>
      <c r="C514" s="285" t="s">
        <v>626</v>
      </c>
      <c r="D514" s="37"/>
      <c r="E514" s="37"/>
      <c r="F514" s="37"/>
      <c r="G514" s="37"/>
      <c r="H514" s="37"/>
      <c r="I514" s="37"/>
      <c r="J514" s="37"/>
      <c r="K514" s="37"/>
      <c r="L514" s="37"/>
      <c r="N514" t="s">
        <v>629</v>
      </c>
      <c r="O514" t="str">
        <f t="shared" ref="O514:O577" si="17">_xlfn.IFNA(VLOOKUP(N514,B:B,1,FALSE),"")</f>
        <v>The Waterfront School</v>
      </c>
      <c r="P514" s="27">
        <v>1250</v>
      </c>
    </row>
    <row r="515" spans="1:16" x14ac:dyDescent="0.2">
      <c r="A515" s="28">
        <f t="shared" si="16"/>
        <v>1201</v>
      </c>
      <c r="B515" t="s">
        <v>626</v>
      </c>
      <c r="C515" s="285" t="s">
        <v>627</v>
      </c>
      <c r="D515" s="37"/>
      <c r="E515" s="37"/>
      <c r="F515" s="37"/>
      <c r="G515" s="37"/>
      <c r="H515" s="37"/>
      <c r="I515" s="37"/>
      <c r="J515" s="37"/>
      <c r="K515" s="37"/>
      <c r="L515" s="37"/>
      <c r="N515" t="s">
        <v>821</v>
      </c>
      <c r="O515" t="str">
        <f t="shared" si="17"/>
        <v>THESTUDENTSCHOOL</v>
      </c>
      <c r="P515" s="27">
        <v>1407</v>
      </c>
    </row>
    <row r="516" spans="1:16" x14ac:dyDescent="0.2">
      <c r="A516" s="28">
        <f t="shared" si="16"/>
        <v>1315</v>
      </c>
      <c r="B516" t="s">
        <v>627</v>
      </c>
      <c r="C516" s="285" t="s">
        <v>628</v>
      </c>
      <c r="D516" s="37"/>
      <c r="E516" s="37"/>
      <c r="F516" s="37"/>
      <c r="G516" s="37"/>
      <c r="H516" s="37"/>
      <c r="I516" s="37"/>
      <c r="J516" s="37"/>
      <c r="K516" s="37"/>
      <c r="L516" s="37"/>
      <c r="N516" t="s">
        <v>631</v>
      </c>
      <c r="O516" t="str">
        <f t="shared" si="17"/>
        <v>Thistletown Collegiate Institute</v>
      </c>
      <c r="P516" s="27">
        <v>1316</v>
      </c>
    </row>
    <row r="517" spans="1:16" x14ac:dyDescent="0.2">
      <c r="A517" s="28">
        <f t="shared" si="16"/>
        <v>64</v>
      </c>
      <c r="B517" t="s">
        <v>628</v>
      </c>
      <c r="C517" s="285" t="s">
        <v>629</v>
      </c>
      <c r="D517" s="37"/>
      <c r="E517" s="37"/>
      <c r="F517" s="37"/>
      <c r="G517" s="37"/>
      <c r="H517" s="37"/>
      <c r="I517" s="37"/>
      <c r="J517" s="37"/>
      <c r="K517" s="37"/>
      <c r="L517" s="37"/>
      <c r="N517" t="s">
        <v>632</v>
      </c>
      <c r="O517" t="str">
        <f t="shared" si="17"/>
        <v>Thomas L Wells Public School</v>
      </c>
      <c r="P517" s="27">
        <v>342</v>
      </c>
    </row>
    <row r="518" spans="1:16" x14ac:dyDescent="0.2">
      <c r="A518" s="28">
        <f t="shared" si="16"/>
        <v>1250</v>
      </c>
      <c r="B518" t="s">
        <v>629</v>
      </c>
      <c r="C518" s="285" t="s">
        <v>630</v>
      </c>
      <c r="D518" s="37"/>
      <c r="E518" s="37"/>
      <c r="F518" s="37"/>
      <c r="G518" s="37"/>
      <c r="H518" s="37"/>
      <c r="I518" s="37"/>
      <c r="J518" s="37"/>
      <c r="K518" s="37"/>
      <c r="L518" s="37"/>
      <c r="N518" t="s">
        <v>633</v>
      </c>
      <c r="O518" t="str">
        <f t="shared" si="17"/>
        <v>Thorncliffe Park Public School</v>
      </c>
      <c r="P518" s="27">
        <v>415</v>
      </c>
    </row>
    <row r="519" spans="1:16" x14ac:dyDescent="0.2">
      <c r="A519" s="28">
        <f t="shared" si="16"/>
        <v>1407</v>
      </c>
      <c r="B519" t="s">
        <v>630</v>
      </c>
      <c r="C519" s="285" t="s">
        <v>631</v>
      </c>
      <c r="D519" s="37"/>
      <c r="E519" s="37"/>
      <c r="F519" s="37"/>
      <c r="G519" s="37"/>
      <c r="H519" s="37"/>
      <c r="I519" s="37"/>
      <c r="J519" s="37"/>
      <c r="K519" s="37"/>
      <c r="L519" s="37"/>
      <c r="N519" t="s">
        <v>634</v>
      </c>
      <c r="O519" t="str">
        <f t="shared" si="17"/>
        <v>Three Valleys Public School</v>
      </c>
      <c r="P519" s="27">
        <v>70</v>
      </c>
    </row>
    <row r="520" spans="1:16" x14ac:dyDescent="0.2">
      <c r="A520" s="28">
        <f t="shared" si="16"/>
        <v>1316</v>
      </c>
      <c r="B520" t="s">
        <v>631</v>
      </c>
      <c r="C520" s="285" t="s">
        <v>632</v>
      </c>
      <c r="D520" s="37"/>
      <c r="E520" s="37"/>
      <c r="F520" s="37"/>
      <c r="G520" s="37"/>
      <c r="H520" s="37"/>
      <c r="I520" s="37"/>
      <c r="J520" s="37"/>
      <c r="K520" s="37"/>
      <c r="L520" s="37"/>
      <c r="N520" t="s">
        <v>789</v>
      </c>
      <c r="O520" t="str">
        <f t="shared" si="17"/>
        <v/>
      </c>
      <c r="P520" s="27">
        <v>1202</v>
      </c>
    </row>
    <row r="521" spans="1:16" x14ac:dyDescent="0.2">
      <c r="A521" s="28">
        <f t="shared" si="16"/>
        <v>342</v>
      </c>
      <c r="B521" t="s">
        <v>632</v>
      </c>
      <c r="C521" s="285" t="s">
        <v>633</v>
      </c>
      <c r="D521" s="37"/>
      <c r="E521" s="37"/>
      <c r="F521" s="37"/>
      <c r="G521" s="37"/>
      <c r="H521" s="37"/>
      <c r="I521" s="37"/>
      <c r="J521" s="37"/>
      <c r="K521" s="37"/>
      <c r="L521" s="37"/>
      <c r="N521" t="s">
        <v>636</v>
      </c>
      <c r="O521" t="str">
        <f t="shared" si="17"/>
        <v>Tom Longboat Junior Public School</v>
      </c>
      <c r="P521" s="27">
        <v>1203</v>
      </c>
    </row>
    <row r="522" spans="1:16" x14ac:dyDescent="0.2">
      <c r="A522" s="28">
        <f t="shared" si="16"/>
        <v>415</v>
      </c>
      <c r="B522" t="s">
        <v>633</v>
      </c>
      <c r="C522" s="285" t="s">
        <v>634</v>
      </c>
      <c r="D522" s="37"/>
      <c r="E522" s="37"/>
      <c r="F522" s="37"/>
      <c r="G522" s="37"/>
      <c r="H522" s="37"/>
      <c r="I522" s="37"/>
      <c r="J522" s="37"/>
      <c r="K522" s="37"/>
      <c r="L522" s="37"/>
      <c r="N522" t="s">
        <v>637</v>
      </c>
      <c r="O522" t="str">
        <f t="shared" si="17"/>
        <v>Topcliff Public School</v>
      </c>
      <c r="P522" s="27">
        <v>1128</v>
      </c>
    </row>
    <row r="523" spans="1:16" x14ac:dyDescent="0.2">
      <c r="A523" s="28">
        <f t="shared" si="16"/>
        <v>70</v>
      </c>
      <c r="B523" t="s">
        <v>634</v>
      </c>
      <c r="C523" s="285" t="s">
        <v>789</v>
      </c>
      <c r="D523" s="37"/>
      <c r="E523" s="37"/>
      <c r="F523" s="37"/>
      <c r="G523" s="37"/>
      <c r="H523" s="37"/>
      <c r="I523" s="37"/>
      <c r="J523" s="37"/>
      <c r="K523" s="37"/>
      <c r="L523" s="37"/>
      <c r="N523" t="s">
        <v>640</v>
      </c>
      <c r="O523" t="str">
        <f t="shared" si="17"/>
        <v>Tredway Woodsworth Public School</v>
      </c>
      <c r="P523" s="27">
        <v>1366</v>
      </c>
    </row>
    <row r="524" spans="1:16" x14ac:dyDescent="0.2">
      <c r="A524" s="28" t="str">
        <f t="shared" si="16"/>
        <v>CC not found - Please enter</v>
      </c>
      <c r="B524" t="s">
        <v>635</v>
      </c>
      <c r="C524" s="285" t="s">
        <v>636</v>
      </c>
      <c r="D524" s="37"/>
      <c r="E524" s="37"/>
      <c r="F524" s="37"/>
      <c r="G524" s="37"/>
      <c r="H524" s="37"/>
      <c r="I524" s="37"/>
      <c r="J524" s="37"/>
      <c r="K524" s="37"/>
      <c r="L524" s="37"/>
      <c r="N524" t="s">
        <v>641</v>
      </c>
      <c r="O524" t="str">
        <f t="shared" si="17"/>
        <v>Tumpane Public School</v>
      </c>
      <c r="P524" s="27">
        <v>1129</v>
      </c>
    </row>
    <row r="525" spans="1:16" x14ac:dyDescent="0.2">
      <c r="A525" s="28">
        <f t="shared" si="16"/>
        <v>1203</v>
      </c>
      <c r="B525" t="s">
        <v>636</v>
      </c>
      <c r="C525" s="285" t="s">
        <v>637</v>
      </c>
      <c r="D525" s="37"/>
      <c r="E525" s="37"/>
      <c r="F525" s="37"/>
      <c r="G525" s="37"/>
      <c r="H525" s="37"/>
      <c r="I525" s="37"/>
      <c r="J525" s="37"/>
      <c r="K525" s="37"/>
      <c r="L525" s="37"/>
      <c r="N525" t="s">
        <v>642</v>
      </c>
      <c r="O525" t="str">
        <f t="shared" si="17"/>
        <v>Twentieth Street Junior School</v>
      </c>
      <c r="P525" s="27">
        <v>127</v>
      </c>
    </row>
    <row r="526" spans="1:16" x14ac:dyDescent="0.2">
      <c r="A526" s="28">
        <f t="shared" si="16"/>
        <v>1128</v>
      </c>
      <c r="B526" t="s">
        <v>637</v>
      </c>
      <c r="C526" s="285" t="s">
        <v>640</v>
      </c>
      <c r="D526" s="37"/>
      <c r="E526" s="37"/>
      <c r="F526" s="37"/>
      <c r="G526" s="37"/>
      <c r="H526" s="37"/>
      <c r="I526" s="37"/>
      <c r="J526" s="37"/>
      <c r="K526" s="37"/>
      <c r="L526" s="37"/>
      <c r="N526" t="s">
        <v>643</v>
      </c>
      <c r="O526" t="str">
        <f t="shared" si="17"/>
        <v>Ursula Franklin Academy</v>
      </c>
      <c r="P526" s="27">
        <v>1241</v>
      </c>
    </row>
    <row r="527" spans="1:16" x14ac:dyDescent="0.2">
      <c r="A527" s="28" t="str">
        <f t="shared" si="16"/>
        <v>CC not found - Please enter</v>
      </c>
      <c r="B527" t="s">
        <v>638</v>
      </c>
      <c r="C527" s="285" t="s">
        <v>641</v>
      </c>
      <c r="D527" s="37"/>
      <c r="E527" s="37"/>
      <c r="F527" s="37"/>
      <c r="G527" s="37"/>
      <c r="H527" s="37"/>
      <c r="I527" s="37"/>
      <c r="J527" s="37"/>
      <c r="K527" s="37"/>
      <c r="L527" s="37"/>
      <c r="N527" t="s">
        <v>644</v>
      </c>
      <c r="O527" t="str">
        <f t="shared" si="17"/>
        <v>Valley Park Middle School</v>
      </c>
      <c r="P527" s="27">
        <v>95</v>
      </c>
    </row>
    <row r="528" spans="1:16" x14ac:dyDescent="0.2">
      <c r="A528" s="28" t="str">
        <f t="shared" si="16"/>
        <v>CC not found - Please enter</v>
      </c>
      <c r="B528" t="s">
        <v>639</v>
      </c>
      <c r="C528" s="285" t="s">
        <v>642</v>
      </c>
      <c r="D528" s="37"/>
      <c r="E528" s="37"/>
      <c r="F528" s="37"/>
      <c r="G528" s="37"/>
      <c r="H528" s="37"/>
      <c r="I528" s="37"/>
      <c r="J528" s="37"/>
      <c r="K528" s="37"/>
      <c r="L528" s="37"/>
      <c r="N528" t="s">
        <v>645</v>
      </c>
      <c r="O528" t="str">
        <f t="shared" si="17"/>
        <v>Valleyfield Junior School</v>
      </c>
      <c r="P528" s="27">
        <v>1280078</v>
      </c>
    </row>
    <row r="529" spans="1:16" x14ac:dyDescent="0.2">
      <c r="A529" s="28">
        <f t="shared" si="16"/>
        <v>1366</v>
      </c>
      <c r="B529" t="s">
        <v>640</v>
      </c>
      <c r="C529" s="285" t="s">
        <v>643</v>
      </c>
      <c r="D529" s="37"/>
      <c r="E529" s="37"/>
      <c r="F529" s="37"/>
      <c r="G529" s="37"/>
      <c r="H529" s="37"/>
      <c r="I529" s="37"/>
      <c r="J529" s="37"/>
      <c r="K529" s="37"/>
      <c r="L529" s="37"/>
      <c r="N529" t="s">
        <v>646</v>
      </c>
      <c r="O529" t="str">
        <f t="shared" si="17"/>
        <v>Victoria Park Collegiate Institute</v>
      </c>
      <c r="P529" s="27">
        <v>1138</v>
      </c>
    </row>
    <row r="530" spans="1:16" x14ac:dyDescent="0.2">
      <c r="A530" s="28">
        <f t="shared" si="16"/>
        <v>1129</v>
      </c>
      <c r="B530" t="s">
        <v>641</v>
      </c>
      <c r="C530" s="285" t="s">
        <v>644</v>
      </c>
      <c r="D530" s="37"/>
      <c r="E530" s="37"/>
      <c r="F530" s="37"/>
      <c r="G530" s="37"/>
      <c r="H530" s="37"/>
      <c r="I530" s="37"/>
      <c r="J530" s="37"/>
      <c r="K530" s="37"/>
      <c r="L530" s="37"/>
      <c r="N530" t="s">
        <v>755</v>
      </c>
      <c r="O530" t="str">
        <f t="shared" si="17"/>
        <v/>
      </c>
      <c r="P530" s="27">
        <v>314</v>
      </c>
    </row>
    <row r="531" spans="1:16" x14ac:dyDescent="0.2">
      <c r="A531" s="28">
        <f t="shared" si="16"/>
        <v>127</v>
      </c>
      <c r="B531" t="s">
        <v>642</v>
      </c>
      <c r="C531" s="285" t="s">
        <v>645</v>
      </c>
      <c r="D531" s="37"/>
      <c r="E531" s="37"/>
      <c r="F531" s="37"/>
      <c r="G531" s="37"/>
      <c r="H531" s="37"/>
      <c r="I531" s="37"/>
      <c r="J531" s="37"/>
      <c r="K531" s="37"/>
      <c r="L531" s="37"/>
      <c r="N531" t="s">
        <v>648</v>
      </c>
      <c r="O531" t="str">
        <f t="shared" si="17"/>
        <v>Victoria Village Public School</v>
      </c>
      <c r="P531" s="27">
        <v>1130</v>
      </c>
    </row>
    <row r="532" spans="1:16" x14ac:dyDescent="0.2">
      <c r="A532" s="28">
        <f t="shared" si="16"/>
        <v>1241</v>
      </c>
      <c r="B532" t="s">
        <v>643</v>
      </c>
      <c r="C532" s="285" t="s">
        <v>646</v>
      </c>
      <c r="D532" s="37"/>
      <c r="E532" s="37"/>
      <c r="F532" s="37"/>
      <c r="G532" s="37"/>
      <c r="H532" s="37"/>
      <c r="I532" s="37"/>
      <c r="J532" s="37"/>
      <c r="K532" s="37"/>
      <c r="L532" s="37"/>
      <c r="N532" t="s">
        <v>649</v>
      </c>
      <c r="O532" t="str">
        <f t="shared" si="17"/>
        <v>Vradenburg Public School</v>
      </c>
      <c r="P532" s="27">
        <v>1361</v>
      </c>
    </row>
    <row r="533" spans="1:16" x14ac:dyDescent="0.2">
      <c r="A533" s="28">
        <f t="shared" si="16"/>
        <v>95</v>
      </c>
      <c r="B533" t="s">
        <v>644</v>
      </c>
      <c r="C533" s="285" t="s">
        <v>1016</v>
      </c>
      <c r="D533" s="37"/>
      <c r="E533" s="37"/>
      <c r="F533" s="37"/>
      <c r="G533" s="37"/>
      <c r="H533" s="37"/>
      <c r="I533" s="37"/>
      <c r="J533" s="37"/>
      <c r="K533" s="37"/>
      <c r="L533" s="37"/>
      <c r="N533" t="s">
        <v>650</v>
      </c>
      <c r="O533" t="str">
        <f t="shared" si="17"/>
        <v>W Lyon Mackenzie Collegiate Institute</v>
      </c>
      <c r="P533" s="27">
        <v>1005</v>
      </c>
    </row>
    <row r="534" spans="1:16" x14ac:dyDescent="0.2">
      <c r="A534" s="28">
        <f t="shared" si="16"/>
        <v>1280078</v>
      </c>
      <c r="B534" t="s">
        <v>645</v>
      </c>
      <c r="C534" s="285" t="s">
        <v>648</v>
      </c>
      <c r="D534" s="37"/>
      <c r="E534" s="37"/>
      <c r="F534" s="37"/>
      <c r="G534" s="37"/>
      <c r="H534" s="37"/>
      <c r="I534" s="37"/>
      <c r="J534" s="37"/>
      <c r="K534" s="37"/>
      <c r="L534" s="37"/>
      <c r="N534" t="s">
        <v>790</v>
      </c>
      <c r="O534" t="str">
        <f t="shared" si="17"/>
        <v/>
      </c>
      <c r="P534" s="27">
        <v>198</v>
      </c>
    </row>
    <row r="535" spans="1:16" x14ac:dyDescent="0.2">
      <c r="A535" s="28">
        <f t="shared" si="16"/>
        <v>1138</v>
      </c>
      <c r="B535" t="s">
        <v>646</v>
      </c>
      <c r="C535" s="285" t="s">
        <v>1017</v>
      </c>
      <c r="D535" s="37"/>
      <c r="E535" s="37"/>
      <c r="F535" s="37"/>
      <c r="G535" s="37"/>
      <c r="H535" s="37"/>
      <c r="I535" s="37"/>
      <c r="J535" s="37"/>
      <c r="K535" s="37"/>
      <c r="L535" s="37"/>
      <c r="N535" t="s">
        <v>652</v>
      </c>
      <c r="O535" t="str">
        <f t="shared" si="17"/>
        <v>Warren Park Public School</v>
      </c>
      <c r="P535" s="27">
        <v>1412</v>
      </c>
    </row>
    <row r="536" spans="1:16" x14ac:dyDescent="0.2">
      <c r="A536" s="28" t="str">
        <f t="shared" si="16"/>
        <v>CC not found - Please enter</v>
      </c>
      <c r="B536" t="s">
        <v>647</v>
      </c>
      <c r="C536" s="285" t="s">
        <v>1018</v>
      </c>
      <c r="D536" s="37"/>
      <c r="E536" s="37"/>
      <c r="F536" s="37"/>
      <c r="G536" s="37"/>
      <c r="H536" s="37"/>
      <c r="I536" s="37"/>
      <c r="J536" s="37"/>
      <c r="K536" s="37"/>
      <c r="L536" s="37"/>
      <c r="N536" t="s">
        <v>653</v>
      </c>
      <c r="O536" t="str">
        <f t="shared" si="17"/>
        <v>Wedgewood Junior School</v>
      </c>
      <c r="P536" s="27">
        <v>1435</v>
      </c>
    </row>
    <row r="537" spans="1:16" x14ac:dyDescent="0.2">
      <c r="A537" s="28">
        <f t="shared" si="16"/>
        <v>1130</v>
      </c>
      <c r="B537" t="s">
        <v>648</v>
      </c>
      <c r="C537" s="285" t="s">
        <v>1019</v>
      </c>
      <c r="D537" s="37"/>
      <c r="E537" s="37"/>
      <c r="F537" s="37"/>
      <c r="G537" s="37"/>
      <c r="H537" s="37"/>
      <c r="I537" s="37"/>
      <c r="J537" s="37"/>
      <c r="K537" s="37"/>
      <c r="L537" s="37"/>
      <c r="N537" t="s">
        <v>762</v>
      </c>
      <c r="O537" t="str">
        <f t="shared" si="17"/>
        <v/>
      </c>
      <c r="P537" s="27">
        <v>1317</v>
      </c>
    </row>
    <row r="538" spans="1:16" x14ac:dyDescent="0.2">
      <c r="A538" s="28">
        <f t="shared" si="16"/>
        <v>1361</v>
      </c>
      <c r="B538" t="s">
        <v>649</v>
      </c>
      <c r="C538" s="285" t="s">
        <v>653</v>
      </c>
      <c r="D538" s="37"/>
      <c r="E538" s="37"/>
      <c r="F538" s="37"/>
      <c r="G538" s="37"/>
      <c r="H538" s="37"/>
      <c r="I538" s="37"/>
      <c r="J538" s="37"/>
      <c r="K538" s="37"/>
      <c r="L538" s="37"/>
      <c r="N538" t="s">
        <v>822</v>
      </c>
      <c r="O538" t="str">
        <f t="shared" si="17"/>
        <v/>
      </c>
      <c r="P538" s="27">
        <v>1242</v>
      </c>
    </row>
    <row r="539" spans="1:16" x14ac:dyDescent="0.2">
      <c r="A539" s="28">
        <f t="shared" si="16"/>
        <v>1005</v>
      </c>
      <c r="B539" t="s">
        <v>650</v>
      </c>
      <c r="C539" s="285" t="s">
        <v>654</v>
      </c>
      <c r="D539" s="37"/>
      <c r="E539" s="37"/>
      <c r="F539" s="37"/>
      <c r="G539" s="37"/>
      <c r="H539" s="37"/>
      <c r="I539" s="37"/>
      <c r="J539" s="37"/>
      <c r="K539" s="37"/>
      <c r="L539" s="37"/>
      <c r="N539" t="s">
        <v>656</v>
      </c>
      <c r="O539" t="str">
        <f t="shared" si="17"/>
        <v>West Glen Junior School</v>
      </c>
      <c r="P539" s="27">
        <v>4165</v>
      </c>
    </row>
    <row r="540" spans="1:16" x14ac:dyDescent="0.2">
      <c r="A540" s="28" t="str">
        <f t="shared" si="16"/>
        <v>CC not found - Please enter</v>
      </c>
      <c r="B540" t="s">
        <v>651</v>
      </c>
      <c r="C540" s="285" t="s">
        <v>1020</v>
      </c>
      <c r="D540" s="37"/>
      <c r="E540" s="37"/>
      <c r="F540" s="37"/>
      <c r="G540" s="37"/>
      <c r="H540" s="37"/>
      <c r="I540" s="37"/>
      <c r="J540" s="37"/>
      <c r="K540" s="37"/>
      <c r="L540" s="37"/>
      <c r="N540" t="s">
        <v>657</v>
      </c>
      <c r="O540" t="str">
        <f t="shared" si="17"/>
        <v>West Hill Collegiate Institute</v>
      </c>
      <c r="P540" s="27">
        <v>1205</v>
      </c>
    </row>
    <row r="541" spans="1:16" x14ac:dyDescent="0.2">
      <c r="A541" s="28">
        <f t="shared" si="16"/>
        <v>1412</v>
      </c>
      <c r="B541" t="s">
        <v>652</v>
      </c>
      <c r="C541" s="285" t="s">
        <v>656</v>
      </c>
      <c r="D541" s="37"/>
      <c r="E541" s="37"/>
      <c r="F541" s="37"/>
      <c r="G541" s="37"/>
      <c r="H541" s="37"/>
      <c r="I541" s="37"/>
      <c r="J541" s="37"/>
      <c r="K541" s="37"/>
      <c r="L541" s="37"/>
      <c r="N541" t="s">
        <v>658</v>
      </c>
      <c r="O541" t="str">
        <f t="shared" si="17"/>
        <v>West Hill Public School</v>
      </c>
      <c r="P541" s="27">
        <v>1063</v>
      </c>
    </row>
    <row r="542" spans="1:16" x14ac:dyDescent="0.2">
      <c r="A542" s="28">
        <f t="shared" si="16"/>
        <v>1435</v>
      </c>
      <c r="B542" t="s">
        <v>653</v>
      </c>
      <c r="C542" s="285" t="s">
        <v>657</v>
      </c>
      <c r="D542" s="37"/>
      <c r="E542" s="37"/>
      <c r="F542" s="37"/>
      <c r="G542" s="37"/>
      <c r="H542" s="37"/>
      <c r="I542" s="37"/>
      <c r="J542" s="37"/>
      <c r="K542" s="37"/>
      <c r="L542" s="37"/>
      <c r="N542" t="s">
        <v>659</v>
      </c>
      <c r="O542" t="str">
        <f t="shared" si="17"/>
        <v>West Humber Collegiate Institute</v>
      </c>
      <c r="P542" s="27">
        <v>1154</v>
      </c>
    </row>
    <row r="543" spans="1:16" x14ac:dyDescent="0.2">
      <c r="A543" s="28" t="str">
        <f t="shared" si="16"/>
        <v>CC not found - Please enter</v>
      </c>
      <c r="B543" t="s">
        <v>654</v>
      </c>
      <c r="C543" s="285" t="s">
        <v>658</v>
      </c>
      <c r="D543" s="37"/>
      <c r="E543" s="37"/>
      <c r="F543" s="37"/>
      <c r="G543" s="37"/>
      <c r="H543" s="37"/>
      <c r="I543" s="37"/>
      <c r="J543" s="37"/>
      <c r="K543" s="37"/>
      <c r="L543" s="37"/>
      <c r="N543" t="s">
        <v>660</v>
      </c>
      <c r="O543" t="str">
        <f t="shared" si="17"/>
        <v>West Humber Junior Middle School</v>
      </c>
      <c r="P543" s="27">
        <v>1318</v>
      </c>
    </row>
    <row r="544" spans="1:16" x14ac:dyDescent="0.2">
      <c r="A544" s="28" t="str">
        <f t="shared" si="16"/>
        <v>CC not found - Please enter</v>
      </c>
      <c r="B544" t="s">
        <v>655</v>
      </c>
      <c r="C544" s="285" t="s">
        <v>659</v>
      </c>
      <c r="D544" s="37"/>
      <c r="E544" s="37"/>
      <c r="F544" s="37"/>
      <c r="G544" s="37"/>
      <c r="H544" s="37"/>
      <c r="I544" s="37"/>
      <c r="J544" s="37"/>
      <c r="K544" s="37"/>
      <c r="L544" s="37"/>
      <c r="N544" t="s">
        <v>661</v>
      </c>
      <c r="O544" t="str">
        <f t="shared" si="17"/>
        <v>West Preparatory Public School</v>
      </c>
      <c r="P544" s="27">
        <v>1243</v>
      </c>
    </row>
    <row r="545" spans="1:16" x14ac:dyDescent="0.2">
      <c r="A545" s="28">
        <f t="shared" si="16"/>
        <v>4165</v>
      </c>
      <c r="B545" t="s">
        <v>656</v>
      </c>
      <c r="C545" s="285" t="s">
        <v>660</v>
      </c>
      <c r="D545" s="37"/>
      <c r="E545" s="37"/>
      <c r="F545" s="37"/>
      <c r="G545" s="37"/>
      <c r="H545" s="37"/>
      <c r="I545" s="37"/>
      <c r="J545" s="37"/>
      <c r="K545" s="37"/>
      <c r="L545" s="37"/>
      <c r="N545" t="s">
        <v>662</v>
      </c>
      <c r="O545" t="str">
        <f t="shared" si="17"/>
        <v>West Rouge Public School</v>
      </c>
      <c r="P545" s="27">
        <v>1207</v>
      </c>
    </row>
    <row r="546" spans="1:16" x14ac:dyDescent="0.2">
      <c r="A546" s="28">
        <f t="shared" si="16"/>
        <v>1205</v>
      </c>
      <c r="B546" t="s">
        <v>657</v>
      </c>
      <c r="C546" s="285" t="s">
        <v>1021</v>
      </c>
      <c r="D546" s="37"/>
      <c r="E546" s="37"/>
      <c r="F546" s="37"/>
      <c r="G546" s="37"/>
      <c r="H546" s="37"/>
      <c r="I546" s="37"/>
      <c r="J546" s="37"/>
      <c r="K546" s="37"/>
      <c r="L546" s="37"/>
      <c r="N546" t="s">
        <v>663</v>
      </c>
      <c r="O546" t="str">
        <f t="shared" si="17"/>
        <v>Western Technical-Commercial School</v>
      </c>
      <c r="P546" s="27">
        <v>1244</v>
      </c>
    </row>
    <row r="547" spans="1:16" x14ac:dyDescent="0.2">
      <c r="A547" s="28">
        <f t="shared" si="16"/>
        <v>1063</v>
      </c>
      <c r="B547" t="s">
        <v>658</v>
      </c>
      <c r="C547" s="285" t="s">
        <v>1022</v>
      </c>
      <c r="D547" s="37"/>
      <c r="E547" s="37"/>
      <c r="F547" s="37"/>
      <c r="G547" s="37"/>
      <c r="H547" s="37"/>
      <c r="I547" s="37"/>
      <c r="J547" s="37"/>
      <c r="K547" s="37"/>
      <c r="L547" s="37"/>
      <c r="N547" t="s">
        <v>664</v>
      </c>
      <c r="O547" t="str">
        <f t="shared" si="17"/>
        <v>Westmount Junior School</v>
      </c>
      <c r="P547" s="27">
        <v>129</v>
      </c>
    </row>
    <row r="548" spans="1:16" x14ac:dyDescent="0.2">
      <c r="A548" s="28">
        <f t="shared" si="16"/>
        <v>1154</v>
      </c>
      <c r="B548" t="s">
        <v>659</v>
      </c>
      <c r="C548" s="285" t="s">
        <v>663</v>
      </c>
      <c r="D548" s="37"/>
      <c r="E548" s="37"/>
      <c r="F548" s="37"/>
      <c r="G548" s="37"/>
      <c r="H548" s="37"/>
      <c r="I548" s="37"/>
      <c r="J548" s="37"/>
      <c r="K548" s="37"/>
      <c r="L548" s="37"/>
      <c r="N548" t="s">
        <v>665</v>
      </c>
      <c r="O548" t="str">
        <f t="shared" si="17"/>
        <v>Weston Collegiate Institute</v>
      </c>
      <c r="P548" s="27">
        <v>1253</v>
      </c>
    </row>
    <row r="549" spans="1:16" x14ac:dyDescent="0.2">
      <c r="A549" s="28">
        <f t="shared" si="16"/>
        <v>1318</v>
      </c>
      <c r="B549" t="s">
        <v>660</v>
      </c>
      <c r="C549" s="285" t="s">
        <v>664</v>
      </c>
      <c r="D549" s="37"/>
      <c r="E549" s="37"/>
      <c r="F549" s="37"/>
      <c r="G549" s="37"/>
      <c r="H549" s="37"/>
      <c r="I549" s="37"/>
      <c r="J549" s="37"/>
      <c r="K549" s="37"/>
      <c r="L549" s="37"/>
      <c r="N549" t="s">
        <v>666</v>
      </c>
      <c r="O549" t="str">
        <f t="shared" si="17"/>
        <v>Weston Memorial Public School</v>
      </c>
      <c r="P549" s="27">
        <v>1414</v>
      </c>
    </row>
    <row r="550" spans="1:16" x14ac:dyDescent="0.2">
      <c r="A550" s="28">
        <f t="shared" si="16"/>
        <v>1243</v>
      </c>
      <c r="B550" t="s">
        <v>661</v>
      </c>
      <c r="C550" s="285" t="s">
        <v>665</v>
      </c>
      <c r="D550" s="37"/>
      <c r="E550" s="37"/>
      <c r="F550" s="37"/>
      <c r="G550" s="37"/>
      <c r="H550" s="37"/>
      <c r="I550" s="37"/>
      <c r="J550" s="37"/>
      <c r="K550" s="37"/>
      <c r="L550" s="37"/>
      <c r="N550" t="s">
        <v>667</v>
      </c>
      <c r="O550" t="str">
        <f t="shared" si="17"/>
        <v>Westview Centennial Secondary School</v>
      </c>
      <c r="P550" s="27">
        <v>1006</v>
      </c>
    </row>
    <row r="551" spans="1:16" x14ac:dyDescent="0.2">
      <c r="A551" s="28">
        <f t="shared" si="16"/>
        <v>1207</v>
      </c>
      <c r="B551" t="s">
        <v>662</v>
      </c>
      <c r="C551" s="285" t="s">
        <v>1023</v>
      </c>
      <c r="D551" s="37"/>
      <c r="E551" s="37"/>
      <c r="F551" s="37"/>
      <c r="G551" s="37"/>
      <c r="H551" s="37"/>
      <c r="I551" s="37"/>
      <c r="J551" s="37"/>
      <c r="K551" s="37"/>
      <c r="L551" s="37"/>
      <c r="N551" t="s">
        <v>668</v>
      </c>
      <c r="O551" t="str">
        <f t="shared" si="17"/>
        <v>Westway Junior School</v>
      </c>
      <c r="P551" s="27">
        <v>1155</v>
      </c>
    </row>
    <row r="552" spans="1:16" x14ac:dyDescent="0.2">
      <c r="A552" s="28">
        <f t="shared" si="16"/>
        <v>1244</v>
      </c>
      <c r="B552" t="s">
        <v>663</v>
      </c>
      <c r="C552" s="285" t="s">
        <v>667</v>
      </c>
      <c r="D552" s="37"/>
      <c r="E552" s="37"/>
      <c r="F552" s="37"/>
      <c r="G552" s="37"/>
      <c r="H552" s="37"/>
      <c r="I552" s="37"/>
      <c r="J552" s="37"/>
      <c r="K552" s="37"/>
      <c r="L552" s="37"/>
      <c r="N552" t="s">
        <v>669</v>
      </c>
      <c r="O552" t="str">
        <f t="shared" si="17"/>
        <v>Westwood Middle School</v>
      </c>
      <c r="P552" s="27">
        <v>96</v>
      </c>
    </row>
    <row r="553" spans="1:16" x14ac:dyDescent="0.2">
      <c r="A553" s="28">
        <f t="shared" si="16"/>
        <v>129</v>
      </c>
      <c r="B553" t="s">
        <v>664</v>
      </c>
      <c r="C553" s="285" t="s">
        <v>668</v>
      </c>
      <c r="D553" s="37"/>
      <c r="E553" s="37"/>
      <c r="F553" s="37"/>
      <c r="G553" s="37"/>
      <c r="H553" s="37"/>
      <c r="I553" s="37"/>
      <c r="J553" s="37"/>
      <c r="K553" s="37"/>
      <c r="L553" s="37"/>
      <c r="N553" t="s">
        <v>670</v>
      </c>
      <c r="O553" t="str">
        <f t="shared" si="17"/>
        <v>Wexford Collegiate School for the Arts</v>
      </c>
      <c r="P553" s="27">
        <v>1064</v>
      </c>
    </row>
    <row r="554" spans="1:16" x14ac:dyDescent="0.2">
      <c r="A554" s="28">
        <f t="shared" si="16"/>
        <v>1253</v>
      </c>
      <c r="B554" t="s">
        <v>665</v>
      </c>
      <c r="C554" s="285" t="s">
        <v>669</v>
      </c>
      <c r="D554" s="37"/>
      <c r="E554" s="37"/>
      <c r="F554" s="37"/>
      <c r="G554" s="37"/>
      <c r="H554" s="37"/>
      <c r="I554" s="37"/>
      <c r="J554" s="37"/>
      <c r="K554" s="37"/>
      <c r="L554" s="37"/>
      <c r="N554" t="s">
        <v>671</v>
      </c>
      <c r="O554" t="str">
        <f t="shared" si="17"/>
        <v>Wexford Public School</v>
      </c>
      <c r="P554" s="27">
        <v>1208</v>
      </c>
    </row>
    <row r="555" spans="1:16" x14ac:dyDescent="0.2">
      <c r="A555" s="28">
        <f t="shared" si="16"/>
        <v>1414</v>
      </c>
      <c r="B555" t="s">
        <v>666</v>
      </c>
      <c r="C555" s="285" t="s">
        <v>670</v>
      </c>
      <c r="D555" s="37"/>
      <c r="E555" s="37"/>
      <c r="F555" s="37"/>
      <c r="G555" s="37"/>
      <c r="H555" s="37"/>
      <c r="I555" s="37"/>
      <c r="J555" s="37"/>
      <c r="K555" s="37"/>
      <c r="L555" s="37"/>
      <c r="N555" t="s">
        <v>672</v>
      </c>
      <c r="O555" t="str">
        <f t="shared" si="17"/>
        <v>White Haven Public School</v>
      </c>
      <c r="P555" s="27">
        <v>1065</v>
      </c>
    </row>
    <row r="556" spans="1:16" x14ac:dyDescent="0.2">
      <c r="A556" s="28">
        <f t="shared" si="16"/>
        <v>1006</v>
      </c>
      <c r="B556" t="s">
        <v>667</v>
      </c>
      <c r="C556" s="285" t="s">
        <v>671</v>
      </c>
      <c r="D556" s="37"/>
      <c r="E556" s="37"/>
      <c r="F556" s="37"/>
      <c r="G556" s="37"/>
      <c r="H556" s="37"/>
      <c r="I556" s="37"/>
      <c r="J556" s="37"/>
      <c r="K556" s="37"/>
      <c r="L556" s="37"/>
      <c r="N556" t="s">
        <v>673</v>
      </c>
      <c r="O556" t="str">
        <f t="shared" si="17"/>
        <v>Whitney Public School</v>
      </c>
      <c r="P556" s="27">
        <v>1084</v>
      </c>
    </row>
    <row r="557" spans="1:16" x14ac:dyDescent="0.2">
      <c r="A557" s="28">
        <f t="shared" si="16"/>
        <v>1155</v>
      </c>
      <c r="B557" t="s">
        <v>668</v>
      </c>
      <c r="C557" s="285" t="s">
        <v>672</v>
      </c>
      <c r="D557" s="37"/>
      <c r="E557" s="37"/>
      <c r="F557" s="37"/>
      <c r="G557" s="37"/>
      <c r="H557" s="37"/>
      <c r="I557" s="37"/>
      <c r="J557" s="37"/>
      <c r="K557" s="37"/>
      <c r="L557" s="37"/>
      <c r="N557" t="s">
        <v>823</v>
      </c>
      <c r="O557" t="str">
        <f t="shared" si="17"/>
        <v/>
      </c>
      <c r="P557" s="27">
        <v>3423</v>
      </c>
    </row>
    <row r="558" spans="1:16" x14ac:dyDescent="0.2">
      <c r="A558" s="28">
        <f t="shared" si="16"/>
        <v>96</v>
      </c>
      <c r="B558" t="s">
        <v>669</v>
      </c>
      <c r="C558" s="285" t="s">
        <v>1024</v>
      </c>
      <c r="D558" s="37"/>
      <c r="E558" s="37"/>
      <c r="F558" s="37"/>
      <c r="G558" s="37"/>
      <c r="H558" s="37"/>
      <c r="I558" s="37"/>
      <c r="J558" s="37"/>
      <c r="K558" s="37"/>
      <c r="L558" s="37"/>
      <c r="N558" t="s">
        <v>756</v>
      </c>
      <c r="O558" t="str">
        <f t="shared" si="17"/>
        <v/>
      </c>
      <c r="P558" s="27">
        <v>1142</v>
      </c>
    </row>
    <row r="559" spans="1:16" x14ac:dyDescent="0.2">
      <c r="A559" s="28">
        <f t="shared" si="16"/>
        <v>1064</v>
      </c>
      <c r="B559" t="s">
        <v>670</v>
      </c>
      <c r="C559" s="285" t="s">
        <v>1025</v>
      </c>
      <c r="D559" s="37"/>
      <c r="E559" s="37"/>
      <c r="F559" s="37"/>
      <c r="G559" s="37"/>
      <c r="H559" s="37"/>
      <c r="I559" s="37"/>
      <c r="J559" s="37"/>
      <c r="K559" s="37"/>
      <c r="L559" s="37"/>
      <c r="N559" t="s">
        <v>676</v>
      </c>
      <c r="O559" t="str">
        <f t="shared" si="17"/>
        <v>William G Davis Public School</v>
      </c>
      <c r="P559" s="27">
        <v>196</v>
      </c>
    </row>
    <row r="560" spans="1:16" x14ac:dyDescent="0.2">
      <c r="A560" s="28">
        <f t="shared" si="16"/>
        <v>1208</v>
      </c>
      <c r="B560" t="s">
        <v>671</v>
      </c>
      <c r="C560" s="285" t="s">
        <v>1026</v>
      </c>
      <c r="D560" s="37"/>
      <c r="E560" s="37"/>
      <c r="F560" s="37"/>
      <c r="G560" s="37"/>
      <c r="H560" s="37"/>
      <c r="I560" s="37"/>
      <c r="J560" s="37"/>
      <c r="K560" s="37"/>
      <c r="L560" s="37"/>
      <c r="N560" t="s">
        <v>677</v>
      </c>
      <c r="O560" t="str">
        <f t="shared" si="17"/>
        <v>William G Miller Public School</v>
      </c>
      <c r="P560" s="27">
        <v>1365</v>
      </c>
    </row>
    <row r="561" spans="1:16" x14ac:dyDescent="0.2">
      <c r="A561" s="28">
        <f t="shared" si="16"/>
        <v>1065</v>
      </c>
      <c r="B561" t="s">
        <v>672</v>
      </c>
      <c r="C561" s="285" t="s">
        <v>1027</v>
      </c>
      <c r="D561" s="37"/>
      <c r="E561" s="37"/>
      <c r="F561" s="37"/>
      <c r="G561" s="37"/>
      <c r="H561" s="37"/>
      <c r="I561" s="37"/>
      <c r="J561" s="37"/>
      <c r="K561" s="37"/>
      <c r="L561" s="37"/>
      <c r="N561" t="s">
        <v>824</v>
      </c>
      <c r="O561" t="str">
        <f t="shared" si="17"/>
        <v/>
      </c>
      <c r="P561" s="27">
        <v>1410</v>
      </c>
    </row>
    <row r="562" spans="1:16" x14ac:dyDescent="0.2">
      <c r="A562" s="28">
        <f t="shared" si="16"/>
        <v>1084</v>
      </c>
      <c r="B562" t="s">
        <v>673</v>
      </c>
      <c r="C562" s="285" t="s">
        <v>677</v>
      </c>
      <c r="D562" s="37"/>
      <c r="E562" s="37"/>
      <c r="F562" s="37"/>
      <c r="G562" s="37"/>
      <c r="H562" s="37"/>
      <c r="I562" s="37"/>
      <c r="J562" s="37"/>
      <c r="K562" s="37"/>
      <c r="L562" s="37"/>
      <c r="N562" t="s">
        <v>679</v>
      </c>
      <c r="O562" t="str">
        <f t="shared" si="17"/>
        <v>Williamson Road Public School</v>
      </c>
      <c r="P562" s="27">
        <v>1408</v>
      </c>
    </row>
    <row r="563" spans="1:16" x14ac:dyDescent="0.2">
      <c r="A563" s="28" t="str">
        <f t="shared" si="16"/>
        <v>CC not found - Please enter</v>
      </c>
      <c r="B563" t="s">
        <v>674</v>
      </c>
      <c r="C563" s="285" t="s">
        <v>678</v>
      </c>
      <c r="D563" s="37"/>
      <c r="E563" s="37"/>
      <c r="F563" s="37"/>
      <c r="G563" s="37"/>
      <c r="H563" s="37"/>
      <c r="I563" s="37"/>
      <c r="J563" s="37"/>
      <c r="K563" s="37"/>
      <c r="L563" s="37"/>
      <c r="N563" t="s">
        <v>680</v>
      </c>
      <c r="O563" t="str">
        <f t="shared" si="17"/>
        <v>Willow Park Public School</v>
      </c>
      <c r="P563" s="27">
        <v>1209</v>
      </c>
    </row>
    <row r="564" spans="1:16" x14ac:dyDescent="0.2">
      <c r="A564" s="28" t="str">
        <f t="shared" si="16"/>
        <v>CC not found - Please enter</v>
      </c>
      <c r="B564" t="s">
        <v>675</v>
      </c>
      <c r="C564" s="285" t="s">
        <v>1028</v>
      </c>
      <c r="D564" s="37"/>
      <c r="E564" s="37"/>
      <c r="F564" s="37"/>
      <c r="G564" s="37"/>
      <c r="H564" s="37"/>
      <c r="I564" s="37"/>
      <c r="J564" s="37"/>
      <c r="K564" s="37"/>
      <c r="L564" s="37"/>
      <c r="N564" t="s">
        <v>681</v>
      </c>
      <c r="O564" t="str">
        <f t="shared" si="17"/>
        <v>Willowdale Middle School</v>
      </c>
      <c r="P564" s="27">
        <v>1004</v>
      </c>
    </row>
    <row r="565" spans="1:16" x14ac:dyDescent="0.2">
      <c r="A565" s="28">
        <f t="shared" si="16"/>
        <v>196</v>
      </c>
      <c r="B565" t="s">
        <v>676</v>
      </c>
      <c r="C565" s="285" t="s">
        <v>1029</v>
      </c>
      <c r="D565" s="37"/>
      <c r="E565" s="37"/>
      <c r="F565" s="37"/>
      <c r="G565" s="37"/>
      <c r="H565" s="37"/>
      <c r="I565" s="37"/>
      <c r="J565" s="37"/>
      <c r="K565" s="37"/>
      <c r="L565" s="37"/>
      <c r="N565" t="s">
        <v>682</v>
      </c>
      <c r="O565" t="str">
        <f t="shared" si="17"/>
        <v>Wilmington Elementary School</v>
      </c>
      <c r="P565" s="27">
        <v>1269</v>
      </c>
    </row>
    <row r="566" spans="1:16" x14ac:dyDescent="0.2">
      <c r="A566" s="28">
        <f t="shared" si="16"/>
        <v>1365</v>
      </c>
      <c r="B566" t="s">
        <v>677</v>
      </c>
      <c r="C566" s="285" t="s">
        <v>1030</v>
      </c>
      <c r="D566" s="37"/>
      <c r="E566" s="37"/>
      <c r="F566" s="37"/>
      <c r="G566" s="37"/>
      <c r="H566" s="37"/>
      <c r="I566" s="37"/>
      <c r="J566" s="37"/>
      <c r="K566" s="37"/>
      <c r="L566" s="37"/>
      <c r="N566" t="s">
        <v>825</v>
      </c>
      <c r="O566" t="str">
        <f t="shared" si="17"/>
        <v/>
      </c>
      <c r="P566" s="27">
        <v>1085</v>
      </c>
    </row>
    <row r="567" spans="1:16" x14ac:dyDescent="0.2">
      <c r="A567" s="28" t="str">
        <f t="shared" si="16"/>
        <v>CC not found - Please enter</v>
      </c>
      <c r="B567" t="s">
        <v>678</v>
      </c>
      <c r="C567" s="285" t="s">
        <v>681</v>
      </c>
      <c r="D567" s="37"/>
      <c r="E567" s="37"/>
      <c r="F567" s="37"/>
      <c r="G567" s="37"/>
      <c r="H567" s="37"/>
      <c r="I567" s="37"/>
      <c r="J567" s="37"/>
      <c r="K567" s="37"/>
      <c r="L567" s="37"/>
      <c r="N567" t="s">
        <v>748</v>
      </c>
      <c r="O567" t="str">
        <f t="shared" si="17"/>
        <v/>
      </c>
      <c r="P567" s="27">
        <v>1289</v>
      </c>
    </row>
    <row r="568" spans="1:16" x14ac:dyDescent="0.2">
      <c r="A568" s="28">
        <f t="shared" si="16"/>
        <v>1408</v>
      </c>
      <c r="B568" t="s">
        <v>679</v>
      </c>
      <c r="C568" s="285" t="s">
        <v>682</v>
      </c>
      <c r="D568" s="37"/>
      <c r="E568" s="37"/>
      <c r="F568" s="37"/>
      <c r="G568" s="37"/>
      <c r="H568" s="37"/>
      <c r="I568" s="37"/>
      <c r="J568" s="37"/>
      <c r="K568" s="37"/>
      <c r="L568" s="37"/>
      <c r="N568" t="s">
        <v>685</v>
      </c>
      <c r="O568" t="str">
        <f t="shared" si="17"/>
        <v>Winona Drive Public School</v>
      </c>
      <c r="P568" s="27">
        <v>3995</v>
      </c>
    </row>
    <row r="569" spans="1:16" x14ac:dyDescent="0.2">
      <c r="A569" s="28">
        <f t="shared" si="16"/>
        <v>1209</v>
      </c>
      <c r="B569" t="s">
        <v>680</v>
      </c>
      <c r="C569" s="285" t="s">
        <v>1031</v>
      </c>
      <c r="D569" s="37"/>
      <c r="E569" s="37"/>
      <c r="F569" s="37"/>
      <c r="G569" s="37"/>
      <c r="H569" s="37"/>
      <c r="I569" s="37"/>
      <c r="J569" s="37"/>
      <c r="K569" s="37"/>
      <c r="L569" s="37"/>
      <c r="N569" t="s">
        <v>686</v>
      </c>
      <c r="O569" t="str">
        <f t="shared" si="17"/>
        <v>Winston Churchill Collegiate Institute</v>
      </c>
      <c r="P569" s="27">
        <v>1367</v>
      </c>
    </row>
    <row r="570" spans="1:16" x14ac:dyDescent="0.2">
      <c r="A570" s="28">
        <f t="shared" si="16"/>
        <v>1004</v>
      </c>
      <c r="B570" t="s">
        <v>681</v>
      </c>
      <c r="C570" s="285" t="s">
        <v>748</v>
      </c>
      <c r="D570" s="37"/>
      <c r="E570" s="37"/>
      <c r="F570" s="37"/>
      <c r="G570" s="37"/>
      <c r="H570" s="37"/>
      <c r="I570" s="37"/>
      <c r="J570" s="37"/>
      <c r="K570" s="37"/>
      <c r="L570" s="37"/>
      <c r="N570" t="s">
        <v>687</v>
      </c>
      <c r="O570" t="str">
        <f t="shared" si="17"/>
        <v>Withrow Avenue Public School</v>
      </c>
      <c r="P570" s="27">
        <v>1022</v>
      </c>
    </row>
    <row r="571" spans="1:16" x14ac:dyDescent="0.2">
      <c r="A571" s="28">
        <f t="shared" si="16"/>
        <v>1269</v>
      </c>
      <c r="B571" t="s">
        <v>682</v>
      </c>
      <c r="C571" s="285" t="s">
        <v>1032</v>
      </c>
      <c r="D571" s="37"/>
      <c r="E571" s="37"/>
      <c r="F571" s="37"/>
      <c r="G571" s="37"/>
      <c r="H571" s="37"/>
      <c r="I571" s="37"/>
      <c r="J571" s="37"/>
      <c r="K571" s="37"/>
      <c r="L571" s="37"/>
      <c r="N571" t="s">
        <v>688</v>
      </c>
      <c r="O571" t="str">
        <f t="shared" si="17"/>
        <v>Woburn Collegiate Institute</v>
      </c>
      <c r="P571" s="27">
        <v>1368</v>
      </c>
    </row>
    <row r="572" spans="1:16" x14ac:dyDescent="0.2">
      <c r="A572" s="28" t="str">
        <f t="shared" si="16"/>
        <v>CC not found - Please enter</v>
      </c>
      <c r="B572" t="s">
        <v>683</v>
      </c>
      <c r="C572" s="285" t="s">
        <v>686</v>
      </c>
      <c r="D572" s="37"/>
      <c r="E572" s="37"/>
      <c r="F572" s="37"/>
      <c r="G572" s="37"/>
      <c r="H572" s="37"/>
      <c r="I572" s="37"/>
      <c r="J572" s="37"/>
      <c r="K572" s="37"/>
      <c r="L572" s="37"/>
      <c r="N572" t="s">
        <v>689</v>
      </c>
      <c r="O572" t="str">
        <f t="shared" si="17"/>
        <v>Woburn Public School</v>
      </c>
      <c r="P572" s="27">
        <v>201</v>
      </c>
    </row>
    <row r="573" spans="1:16" x14ac:dyDescent="0.2">
      <c r="A573" s="28" t="str">
        <f t="shared" si="16"/>
        <v>CC not found - Please enter</v>
      </c>
      <c r="B573" t="s">
        <v>684</v>
      </c>
      <c r="C573" s="285" t="s">
        <v>1033</v>
      </c>
      <c r="D573" s="37"/>
      <c r="E573" s="37"/>
      <c r="F573" s="37"/>
      <c r="G573" s="37"/>
      <c r="H573" s="37"/>
      <c r="I573" s="37"/>
      <c r="J573" s="37"/>
      <c r="K573" s="37"/>
      <c r="L573" s="37"/>
      <c r="N573" t="s">
        <v>690</v>
      </c>
      <c r="O573" t="str">
        <f t="shared" si="17"/>
        <v>Woodbine Middle School</v>
      </c>
      <c r="P573" s="27">
        <v>1290</v>
      </c>
    </row>
    <row r="574" spans="1:16" x14ac:dyDescent="0.2">
      <c r="A574" s="28">
        <f t="shared" si="16"/>
        <v>3995</v>
      </c>
      <c r="B574" t="s">
        <v>685</v>
      </c>
      <c r="C574" s="285" t="s">
        <v>688</v>
      </c>
      <c r="D574" s="37"/>
      <c r="E574" s="37"/>
      <c r="F574" s="37"/>
      <c r="G574" s="37"/>
      <c r="H574" s="37"/>
      <c r="I574" s="37"/>
      <c r="J574" s="37"/>
      <c r="K574" s="37"/>
      <c r="L574" s="37"/>
      <c r="N574" t="s">
        <v>691</v>
      </c>
      <c r="O574" t="str">
        <f t="shared" si="17"/>
        <v>York Humber High School</v>
      </c>
      <c r="P574" s="27">
        <v>1093</v>
      </c>
    </row>
    <row r="575" spans="1:16" x14ac:dyDescent="0.2">
      <c r="A575" s="28">
        <f t="shared" si="16"/>
        <v>1367</v>
      </c>
      <c r="B575" t="s">
        <v>686</v>
      </c>
      <c r="C575" s="285" t="s">
        <v>1034</v>
      </c>
      <c r="D575" s="37"/>
      <c r="E575" s="37"/>
      <c r="F575" s="37"/>
      <c r="G575" s="37"/>
      <c r="H575" s="37"/>
      <c r="I575" s="37"/>
      <c r="J575" s="37"/>
      <c r="K575" s="37"/>
      <c r="L575" s="37"/>
      <c r="N575" t="s">
        <v>830</v>
      </c>
      <c r="O575" t="str">
        <f t="shared" si="17"/>
        <v/>
      </c>
      <c r="P575" s="27">
        <v>1455</v>
      </c>
    </row>
    <row r="576" spans="1:16" x14ac:dyDescent="0.2">
      <c r="A576" s="28">
        <f t="shared" si="16"/>
        <v>1022</v>
      </c>
      <c r="B576" t="s">
        <v>687</v>
      </c>
      <c r="C576" s="285" t="s">
        <v>690</v>
      </c>
      <c r="D576" s="37"/>
      <c r="E576" s="37"/>
      <c r="F576" s="37"/>
      <c r="G576" s="37"/>
      <c r="H576" s="37"/>
      <c r="I576" s="37"/>
      <c r="J576" s="37"/>
      <c r="K576" s="37"/>
      <c r="L576" s="37"/>
      <c r="N576" t="s">
        <v>693</v>
      </c>
      <c r="O576" t="str">
        <f t="shared" si="17"/>
        <v>York Mills Collegiate Institute</v>
      </c>
      <c r="P576" s="27">
        <v>80</v>
      </c>
    </row>
    <row r="577" spans="1:16" x14ac:dyDescent="0.2">
      <c r="A577" s="28">
        <f t="shared" si="16"/>
        <v>1368</v>
      </c>
      <c r="B577" t="s">
        <v>688</v>
      </c>
      <c r="C577" s="285" t="s">
        <v>691</v>
      </c>
      <c r="D577" s="37"/>
      <c r="E577" s="37"/>
      <c r="F577" s="37"/>
      <c r="G577" s="37"/>
      <c r="H577" s="37"/>
      <c r="I577" s="37"/>
      <c r="J577" s="37"/>
      <c r="K577" s="37"/>
      <c r="L577" s="37"/>
      <c r="N577" s="10" t="s">
        <v>729</v>
      </c>
      <c r="O577" t="str">
        <f t="shared" si="17"/>
        <v/>
      </c>
      <c r="P577" s="27">
        <v>432</v>
      </c>
    </row>
    <row r="578" spans="1:16" x14ac:dyDescent="0.2">
      <c r="A578" s="28">
        <f t="shared" ref="A578:A589" si="18">_xlfn.IFNA(VLOOKUP(B578,O:P,2,FALSE),"CC not found - Please enter")</f>
        <v>201</v>
      </c>
      <c r="B578" t="s">
        <v>689</v>
      </c>
      <c r="C578" s="285" t="s">
        <v>692</v>
      </c>
      <c r="D578" s="37"/>
      <c r="E578" s="37"/>
      <c r="F578" s="37"/>
      <c r="G578" s="37"/>
      <c r="H578" s="37"/>
      <c r="I578" s="37"/>
      <c r="J578" s="37"/>
      <c r="K578" s="37"/>
      <c r="L578" s="37"/>
      <c r="N578" t="s">
        <v>696</v>
      </c>
      <c r="O578" t="str">
        <f t="shared" ref="O578:O580" si="19">_xlfn.IFNA(VLOOKUP(N578,B:B,1,FALSE),"")</f>
        <v>Yorkview Public School</v>
      </c>
      <c r="P578" s="27">
        <v>1131</v>
      </c>
    </row>
    <row r="579" spans="1:16" x14ac:dyDescent="0.2">
      <c r="A579" s="28">
        <f t="shared" si="18"/>
        <v>1290</v>
      </c>
      <c r="B579" t="s">
        <v>690</v>
      </c>
      <c r="C579" s="285" t="s">
        <v>693</v>
      </c>
      <c r="D579" s="37"/>
      <c r="E579" s="37"/>
      <c r="F579" s="37"/>
      <c r="G579" s="37"/>
      <c r="H579" s="37"/>
      <c r="I579" s="37"/>
      <c r="J579" s="37"/>
      <c r="K579" s="37"/>
      <c r="L579" s="37"/>
      <c r="N579" t="s">
        <v>697</v>
      </c>
      <c r="O579" t="str">
        <f t="shared" si="19"/>
        <v>Yorkwoods Public School</v>
      </c>
      <c r="P579" s="27">
        <v>1132</v>
      </c>
    </row>
    <row r="580" spans="1:16" x14ac:dyDescent="0.2">
      <c r="A580" s="28">
        <f t="shared" si="18"/>
        <v>1093</v>
      </c>
      <c r="B580" t="s">
        <v>691</v>
      </c>
      <c r="C580" s="285" t="s">
        <v>694</v>
      </c>
      <c r="D580" s="37"/>
      <c r="E580" s="37"/>
      <c r="F580" s="37"/>
      <c r="G580" s="37"/>
      <c r="H580" s="37"/>
      <c r="I580" s="37"/>
      <c r="J580" s="37"/>
      <c r="K580" s="37"/>
      <c r="L580" s="37"/>
      <c r="N580" t="s">
        <v>699</v>
      </c>
      <c r="O580" t="str">
        <f t="shared" si="19"/>
        <v>Zion Heights Middle School</v>
      </c>
      <c r="P580" s="27">
        <v>1036</v>
      </c>
    </row>
    <row r="581" spans="1:16" x14ac:dyDescent="0.2">
      <c r="A581" s="28" t="str">
        <f t="shared" si="18"/>
        <v>CC not found - Please enter</v>
      </c>
      <c r="B581" t="s">
        <v>692</v>
      </c>
      <c r="C581" s="285" t="s">
        <v>695</v>
      </c>
      <c r="D581" s="37"/>
      <c r="E581" s="37"/>
      <c r="F581" s="37"/>
      <c r="G581" s="37"/>
      <c r="H581" s="37"/>
      <c r="I581" s="37"/>
      <c r="J581" s="37"/>
      <c r="K581" s="37"/>
      <c r="L581" s="37"/>
    </row>
    <row r="582" spans="1:16" x14ac:dyDescent="0.2">
      <c r="A582" s="28">
        <f t="shared" si="18"/>
        <v>80</v>
      </c>
      <c r="B582" t="s">
        <v>693</v>
      </c>
      <c r="C582" s="285" t="s">
        <v>696</v>
      </c>
      <c r="D582" s="37"/>
      <c r="E582" s="37"/>
      <c r="F582" s="37"/>
      <c r="G582" s="37"/>
      <c r="H582" s="37"/>
      <c r="I582" s="37"/>
      <c r="J582" s="37"/>
      <c r="K582" s="37"/>
      <c r="L582" s="37"/>
    </row>
    <row r="583" spans="1:16" x14ac:dyDescent="0.2">
      <c r="A583" s="28" t="str">
        <f t="shared" si="18"/>
        <v>CC not found - Please enter</v>
      </c>
      <c r="B583" s="10" t="s">
        <v>694</v>
      </c>
      <c r="C583" s="285" t="s">
        <v>697</v>
      </c>
      <c r="D583" s="37"/>
      <c r="E583" s="37"/>
      <c r="F583" s="37"/>
      <c r="G583" s="37"/>
      <c r="H583" s="37"/>
      <c r="I583" s="37"/>
      <c r="J583" s="37"/>
      <c r="K583" s="37"/>
      <c r="L583" s="37"/>
    </row>
    <row r="584" spans="1:16" x14ac:dyDescent="0.2">
      <c r="A584" s="28" t="str">
        <f t="shared" si="18"/>
        <v>CC not found - Please enter</v>
      </c>
      <c r="B584" t="s">
        <v>695</v>
      </c>
      <c r="C584" s="285" t="s">
        <v>699</v>
      </c>
      <c r="D584" s="37"/>
      <c r="E584" s="37"/>
      <c r="F584" s="37"/>
      <c r="G584" s="37"/>
      <c r="H584" s="37"/>
      <c r="I584" s="37"/>
      <c r="J584" s="37"/>
      <c r="K584" s="37"/>
      <c r="L584" s="37"/>
    </row>
    <row r="585" spans="1:16" x14ac:dyDescent="0.2">
      <c r="A585" s="28">
        <f t="shared" si="18"/>
        <v>1131</v>
      </c>
      <c r="B585" t="s">
        <v>696</v>
      </c>
      <c r="C585" s="40" t="s">
        <v>1084</v>
      </c>
      <c r="D585" s="37"/>
      <c r="E585" s="37"/>
      <c r="F585" s="37"/>
      <c r="G585" s="37"/>
      <c r="H585" s="37"/>
      <c r="I585" s="37"/>
      <c r="J585" s="37"/>
      <c r="K585" s="37"/>
      <c r="L585" s="37"/>
    </row>
    <row r="586" spans="1:16" x14ac:dyDescent="0.2">
      <c r="A586" s="28">
        <f t="shared" si="18"/>
        <v>1132</v>
      </c>
      <c r="B586" t="s">
        <v>697</v>
      </c>
    </row>
    <row r="587" spans="1:16" x14ac:dyDescent="0.2">
      <c r="A587" s="28" t="str">
        <f t="shared" si="18"/>
        <v>CC not found - Please enter</v>
      </c>
      <c r="B587" t="s">
        <v>698</v>
      </c>
    </row>
    <row r="588" spans="1:16" x14ac:dyDescent="0.2">
      <c r="A588" s="28">
        <f t="shared" si="18"/>
        <v>1036</v>
      </c>
      <c r="B588" t="s">
        <v>699</v>
      </c>
    </row>
    <row r="589" spans="1:16" x14ac:dyDescent="0.2">
      <c r="A589" s="28" t="str">
        <f t="shared" si="18"/>
        <v>CC not found - Please enter</v>
      </c>
      <c r="B589" s="10" t="s">
        <v>700</v>
      </c>
    </row>
  </sheetData>
  <sheetProtection algorithmName="SHA-512" hashValue="qRBtf8Tx4vHMhoyNvKMXXU1RyrGS6+/XQX8xeiepBM/bdRy/ExlsqzMuL1BkNmVJuWCvV0mM9KTcerEpSegydA==" saltValue="ykyQvhlbMHJKwqsStaLRaA==" spinCount="100000" sheet="1" objects="1" scenarios="1"/>
  <sortState xmlns:xlrd2="http://schemas.microsoft.com/office/spreadsheetml/2017/richdata2" ref="E83:E88">
    <sortCondition ref="E83:E88"/>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4AADA2509BC34AB76278FCE8ACB7EB" ma:contentTypeVersion="5" ma:contentTypeDescription="Create a new document." ma:contentTypeScope="" ma:versionID="94a6043aa882d8a03f3fe276c8850673">
  <xsd:schema xmlns:xsd="http://www.w3.org/2001/XMLSchema" xmlns:xs="http://www.w3.org/2001/XMLSchema" xmlns:p="http://schemas.microsoft.com/office/2006/metadata/properties" xmlns:ns3="40b10e8e-f0f6-4fb7-a4e8-c93d8564cdd4" xmlns:ns4="4a843403-01e8-4655-8681-eb289c41b99e" targetNamespace="http://schemas.microsoft.com/office/2006/metadata/properties" ma:root="true" ma:fieldsID="23c2f3dea8bb553989469544afc2d66f" ns3:_="" ns4:_="">
    <xsd:import namespace="40b10e8e-f0f6-4fb7-a4e8-c93d8564cdd4"/>
    <xsd:import namespace="4a843403-01e8-4655-8681-eb289c41b99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10e8e-f0f6-4fb7-a4e8-c93d8564cdd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843403-01e8-4655-8681-eb289c41b99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F3F223-A2CC-4BC3-95F7-FCD32D2EF449}">
  <ds:schemaRefs>
    <ds:schemaRef ds:uri="http://schemas.microsoft.com/office/2006/documentManagement/types"/>
    <ds:schemaRef ds:uri="40b10e8e-f0f6-4fb7-a4e8-c93d8564cdd4"/>
    <ds:schemaRef ds:uri="http://purl.org/dc/dcmitype/"/>
    <ds:schemaRef ds:uri="http://purl.org/dc/elements/1.1/"/>
    <ds:schemaRef ds:uri="4a843403-01e8-4655-8681-eb289c41b99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AA38687-A485-4197-B5BE-1BF493805E35}">
  <ds:schemaRefs>
    <ds:schemaRef ds:uri="http://schemas.microsoft.com/sharepoint/v3/contenttype/forms"/>
  </ds:schemaRefs>
</ds:datastoreItem>
</file>

<file path=customXml/itemProps3.xml><?xml version="1.0" encoding="utf-8"?>
<ds:datastoreItem xmlns:ds="http://schemas.openxmlformats.org/officeDocument/2006/customXml" ds:itemID="{72AAEA4D-B9A7-4F1A-BE3D-F01F622B9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10e8e-f0f6-4fb7-a4e8-c93d8564cdd4"/>
    <ds:schemaRef ds:uri="4a843403-01e8-4655-8681-eb289c41b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vt:lpstr>
      <vt:lpstr>1. School Contact Information</vt:lpstr>
      <vt:lpstr>2. School Generated Funds</vt:lpstr>
      <vt:lpstr>3. School Needs Assessment</vt:lpstr>
      <vt:lpstr>Submission</vt:lpstr>
      <vt:lpstr> </vt:lpstr>
      <vt:lpstr>Sheet4</vt:lpstr>
      <vt:lpstr>   </vt:lpstr>
      <vt:lpstr>'1. School Contact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 Alex</dc:creator>
  <cp:keywords/>
  <dc:description/>
  <cp:lastModifiedBy>Pandurankan, Lathushan</cp:lastModifiedBy>
  <cp:revision/>
  <cp:lastPrinted>2021-10-19T18:21:39Z</cp:lastPrinted>
  <dcterms:created xsi:type="dcterms:W3CDTF">2020-10-30T14:40:03Z</dcterms:created>
  <dcterms:modified xsi:type="dcterms:W3CDTF">2022-11-22T15:11:07Z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0x010100D74AADA2509BC34AB76278FCE8ACB7EB</vt:lpwstr>
  </property>
</Properties>
</file>